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1" sheetId="4" r:id="rId1"/>
  </sheets>
  <calcPr calcId="145621"/>
</workbook>
</file>

<file path=xl/calcChain.xml><?xml version="1.0" encoding="utf-8"?>
<calcChain xmlns="http://schemas.openxmlformats.org/spreadsheetml/2006/main">
  <c r="K67" i="4" l="1"/>
  <c r="K66" i="4"/>
  <c r="K63" i="4"/>
  <c r="K62" i="4"/>
  <c r="K53" i="4"/>
  <c r="K54" i="4"/>
  <c r="L110" i="4" l="1"/>
  <c r="H110" i="4"/>
  <c r="L109" i="4"/>
  <c r="H109" i="4"/>
  <c r="D108" i="4"/>
  <c r="L107" i="4"/>
  <c r="H107" i="4"/>
  <c r="D107" i="4" s="1"/>
  <c r="H106" i="4"/>
  <c r="D106" i="4" s="1"/>
  <c r="H105" i="4"/>
  <c r="D105" i="4" s="1"/>
  <c r="L104" i="4"/>
  <c r="H104" i="4"/>
  <c r="L103" i="4"/>
  <c r="H103" i="4"/>
  <c r="D103" i="4" s="1"/>
  <c r="D102" i="4"/>
  <c r="H101" i="4"/>
  <c r="D101" i="4" s="1"/>
  <c r="D100" i="4"/>
  <c r="L99" i="4"/>
  <c r="H99" i="4"/>
  <c r="H98" i="4"/>
  <c r="D98" i="4" s="1"/>
  <c r="H97" i="4"/>
  <c r="D97" i="4" s="1"/>
  <c r="D96" i="4"/>
  <c r="L95" i="4"/>
  <c r="H95" i="4"/>
  <c r="D94" i="4"/>
  <c r="H93" i="4"/>
  <c r="D93" i="4" s="1"/>
  <c r="D92" i="4"/>
  <c r="L91" i="4"/>
  <c r="H91" i="4"/>
  <c r="D90" i="4"/>
  <c r="H89" i="4"/>
  <c r="D89" i="4" s="1"/>
  <c r="D88" i="4"/>
  <c r="L87" i="4"/>
  <c r="H87" i="4"/>
  <c r="L86" i="4"/>
  <c r="D85" i="4"/>
  <c r="L84" i="4"/>
  <c r="H84" i="4"/>
  <c r="D83" i="4"/>
  <c r="H82" i="4"/>
  <c r="D82" i="4" s="1"/>
  <c r="D81" i="4"/>
  <c r="H80" i="4"/>
  <c r="D80" i="4" s="1"/>
  <c r="D79" i="4"/>
  <c r="H78" i="4"/>
  <c r="D78" i="4" s="1"/>
  <c r="D91" i="4" l="1"/>
  <c r="D84" i="4"/>
  <c r="D87" i="4"/>
  <c r="D95" i="4"/>
  <c r="D109" i="4"/>
  <c r="D110" i="4"/>
  <c r="D99" i="4"/>
  <c r="D104" i="4"/>
  <c r="L34" i="4" l="1"/>
  <c r="I62" i="4"/>
  <c r="D61" i="4"/>
  <c r="D60" i="4"/>
  <c r="D56" i="4"/>
  <c r="H68" i="4"/>
  <c r="L67" i="4"/>
  <c r="L66" i="4"/>
  <c r="I66" i="4"/>
  <c r="H66" i="4"/>
  <c r="L63" i="4"/>
  <c r="L62" i="4"/>
  <c r="H62" i="4"/>
  <c r="H59" i="4"/>
  <c r="I57" i="4"/>
  <c r="H57" i="4"/>
  <c r="L54" i="4"/>
  <c r="L53" i="4"/>
  <c r="H53" i="4"/>
  <c r="H49" i="4"/>
  <c r="I47" i="4"/>
  <c r="H47" i="4"/>
  <c r="H45" i="4"/>
  <c r="L44" i="4"/>
  <c r="L43" i="4"/>
  <c r="H43" i="4"/>
  <c r="H40" i="4"/>
  <c r="I38" i="4"/>
  <c r="H38" i="4"/>
  <c r="I34" i="4"/>
  <c r="H34" i="4"/>
  <c r="H37" i="4"/>
  <c r="H13" i="4"/>
  <c r="D57" i="4" l="1"/>
  <c r="I43" i="4"/>
  <c r="H64" i="4" l="1"/>
  <c r="D64" i="4" s="1"/>
  <c r="H55" i="4"/>
  <c r="D55" i="4" s="1"/>
  <c r="I53" i="4"/>
  <c r="I51" i="4"/>
  <c r="H51" i="4"/>
  <c r="I49" i="4"/>
  <c r="I44" i="4"/>
  <c r="H86" i="4"/>
  <c r="D86" i="4" s="1"/>
  <c r="I35" i="4"/>
  <c r="I20" i="4"/>
  <c r="L17" i="4"/>
  <c r="I17" i="4"/>
  <c r="H17" i="4"/>
  <c r="I11" i="4"/>
  <c r="H11" i="4"/>
  <c r="H52" i="4" l="1"/>
  <c r="H36" i="4"/>
  <c r="K17" i="4"/>
  <c r="D58" i="4" l="1"/>
  <c r="K46" i="4"/>
  <c r="K37" i="4"/>
  <c r="K19" i="4"/>
  <c r="I59" i="4"/>
  <c r="D59" i="4" s="1"/>
  <c r="I40" i="4"/>
  <c r="D67" i="4" l="1"/>
  <c r="D63" i="4"/>
  <c r="D53" i="4"/>
  <c r="D54" i="4"/>
  <c r="D62" i="4" l="1"/>
  <c r="D68" i="4"/>
  <c r="D48" i="4"/>
  <c r="D49" i="4"/>
  <c r="D50" i="4"/>
  <c r="D51" i="4"/>
  <c r="D52" i="4"/>
  <c r="D65" i="4"/>
  <c r="D47" i="4"/>
  <c r="D45" i="4"/>
  <c r="D39" i="4"/>
  <c r="D40" i="4"/>
  <c r="D41" i="4"/>
  <c r="D42" i="4"/>
  <c r="D38" i="4"/>
  <c r="D36" i="4"/>
  <c r="D43" i="4"/>
  <c r="D44" i="4"/>
  <c r="D46" i="4"/>
  <c r="D66" i="4"/>
  <c r="D69" i="4"/>
  <c r="L37" i="4" l="1"/>
  <c r="L35" i="4"/>
  <c r="K35" i="4"/>
  <c r="D22" i="4"/>
  <c r="D21" i="4"/>
  <c r="D20" i="4"/>
  <c r="D19" i="4"/>
  <c r="D18" i="4"/>
  <c r="D17" i="4"/>
  <c r="D16" i="4"/>
  <c r="D15" i="4"/>
  <c r="D14" i="4"/>
  <c r="D13" i="4"/>
  <c r="D12" i="4"/>
  <c r="D11" i="4"/>
  <c r="D35" i="4" l="1"/>
  <c r="D37" i="4"/>
  <c r="D34" i="4"/>
</calcChain>
</file>

<file path=xl/sharedStrings.xml><?xml version="1.0" encoding="utf-8"?>
<sst xmlns="http://schemas.openxmlformats.org/spreadsheetml/2006/main" count="520" uniqueCount="229">
  <si>
    <t>№</t>
  </si>
  <si>
    <t>Наименование показателя</t>
  </si>
  <si>
    <t>Единица измерения</t>
  </si>
  <si>
    <t>Закупки всего</t>
  </si>
  <si>
    <t>В том числе</t>
  </si>
  <si>
    <t>Конкурентные способы определения поставщиков (подрядчиков, исполнителей)</t>
  </si>
  <si>
    <t>Закупки у единственного поставщика</t>
  </si>
  <si>
    <t>Конкурсы</t>
  </si>
  <si>
    <t>Электронные аукционы</t>
  </si>
  <si>
    <t>Запросы котировок</t>
  </si>
  <si>
    <t>Запросы предложений</t>
  </si>
  <si>
    <t>открытые</t>
  </si>
  <si>
    <t>открытые с ограниченным участием</t>
  </si>
  <si>
    <t>двухэтапные</t>
  </si>
  <si>
    <t>без проведения конкурентных  способов определения поставщиков (подрядчиков, исполнителей)</t>
  </si>
  <si>
    <t>закупки малого объема</t>
  </si>
  <si>
    <t>х</t>
  </si>
  <si>
    <t>проведенных заказчиками самостоятельно</t>
  </si>
  <si>
    <t>путем проведения совместных закупок</t>
  </si>
  <si>
    <t>по закупкам с полным или частичным финансированием за счет средств межбюджетных трансфертов из федерального бюджета</t>
  </si>
  <si>
    <t>количество несостоявшихся  процедур закупок (лотов), определение поставщиков по которым осуществлялось заказчиками самостоятельно</t>
  </si>
  <si>
    <t>количество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</si>
  <si>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Количество заключенных контрактов и договоров, в том числе:</t>
  </si>
  <si>
    <t>по результатам  процедур закупок (лотов), проведенных заказчиками самостоятельно</t>
  </si>
  <si>
    <t>4.2.</t>
  </si>
  <si>
    <t>по результатам совместных закупок</t>
  </si>
  <si>
    <t>4.3.</t>
  </si>
  <si>
    <t>5.1.</t>
  </si>
  <si>
    <t>Общее количество поданных заявок, в том числе:</t>
  </si>
  <si>
    <t>6.1.</t>
  </si>
  <si>
    <t>по процедурам закупок (лотов), проведенным заказчиками самостоятельно</t>
  </si>
  <si>
    <t>7.</t>
  </si>
  <si>
    <t>7.1.</t>
  </si>
  <si>
    <t>Суммарная начальная цена контрактов (лотов) и договоров, в том числе:</t>
  </si>
  <si>
    <t>8.1.</t>
  </si>
  <si>
    <t>8.2.</t>
  </si>
  <si>
    <t>по совместным закупкам</t>
  </si>
  <si>
    <t>8.3.</t>
  </si>
  <si>
    <t>9.</t>
  </si>
  <si>
    <t>9.1.</t>
  </si>
  <si>
    <t>по результатам несостоявшихся  процедур закупок (лотов), проведенных заказчиками самостоятельно</t>
  </si>
  <si>
    <t>10.</t>
  </si>
  <si>
    <t>10.1.</t>
  </si>
  <si>
    <t>по результатам несостоявшихся процедур закупок (лотов), проведенных заказчиками самостоятельно, которые не привели к заключению контрактов</t>
  </si>
  <si>
    <t>10.2.</t>
  </si>
  <si>
    <t>по результатам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</si>
  <si>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11.1.</t>
  </si>
  <si>
    <t>11.2.</t>
  </si>
  <si>
    <t>11.3.</t>
  </si>
  <si>
    <t>12.</t>
  </si>
  <si>
    <t xml:space="preserve">Всего проведено процедур закупок (лотов), в том числе: </t>
  </si>
  <si>
    <t>4.1.</t>
  </si>
  <si>
    <t>Общее годовое количество закупок, предусмотренных планами-графиками в отчетном году, в том числе:</t>
  </si>
  <si>
    <t>ед.</t>
  </si>
  <si>
    <t>общее годовое количество закупок (лотов), предусмотренных планами-графиками,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t>
  </si>
  <si>
    <t>общее годовое количество закупок, предусмотренных планами-графиками в отчетном году, с полным или частичным финансированием за счет средств межбюджетных трансфертов из федерального бюджета</t>
  </si>
  <si>
    <t>Количество закупок, предусмотренных планами-графиками на текущий (следующий за отчетным) квартал, в том числе:</t>
  </si>
  <si>
    <t>количество закупок (лотов), предусмотренных планами-графиками на текущий (следующий за отчетным) квартал,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t>
  </si>
  <si>
    <t>количество закупок, предусмотренных планами-графиками на текущий (следующий за отчетным) квартал, с полным или  частичным финансированием за счет средств межбюджетных трансфертов из федерального бюджета</t>
  </si>
  <si>
    <t>1.1</t>
  </si>
  <si>
    <t>1.2</t>
  </si>
  <si>
    <t>2.1</t>
  </si>
  <si>
    <t>2.2</t>
  </si>
  <si>
    <t>Суммарная начальная (максимальная) цена контрактов по закупкам, предусмотренных планами-графиками в отчетном году, в том числе:</t>
  </si>
  <si>
    <t>тыс. руб.</t>
  </si>
  <si>
    <t>суммарная начальная (максимальная) цена контрактов по закупкам, предусмотренных планами-графиками в отчетном году,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t>
  </si>
  <si>
    <t>суммарная начальная (максимальная) цена контрактов по закупкам, предусмотренных планами-графиками в отчетном году,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</si>
  <si>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на текущий (следующий за отчетным) квартал, в том числе:</t>
  </si>
  <si>
    <t>3.1</t>
  </si>
  <si>
    <t>3.2</t>
  </si>
  <si>
    <t>4.1</t>
  </si>
  <si>
    <t>4.2</t>
  </si>
  <si>
    <t>количество несостоявшихся процедур закупок (лотов), которые не привели к заключению контрактов, проведенных заказчиками самостоятельно</t>
  </si>
  <si>
    <t>1.3</t>
  </si>
  <si>
    <t>по результатам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</si>
  <si>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t>
  </si>
  <si>
    <t>заявки</t>
  </si>
  <si>
    <t>Суммарная цена контрактов и договоров, предложенная победителями (единственными допущенными участниками) по результатам процедур закупок (лотов), в том числе:</t>
  </si>
  <si>
    <t>12.1.</t>
  </si>
  <si>
    <t>12.2.</t>
  </si>
  <si>
    <t>12.3.</t>
  </si>
  <si>
    <t>Закупки,
 - всего</t>
  </si>
  <si>
    <t>5.</t>
  </si>
  <si>
    <t>Из строки 1 –  количество несостоявшихся  процедур закупок (лотов), в том числе:</t>
  </si>
  <si>
    <t>Из строки 2 –  количество несостоявшихся  процедур закупок (лотов), которые не привели к заключению контрактов, в том числе:</t>
  </si>
  <si>
    <t>Из строки 4 – количество заключенных контрактов по результатам несостоявшихся процедур закупок (лотов), в том числе</t>
  </si>
  <si>
    <t>Из строки 6 – количество отклоненных заявок по результатам проведения процедур закупок (лотов), в том числе:</t>
  </si>
  <si>
    <t>Из строки 8 – суммарная начальная цена контрактов по результатам несостоявшихся  процедур закупок (лотов), в том числе:</t>
  </si>
  <si>
    <t>Из строки 9 – суммарная начальная цена контрактов по результатам несостоявшихся  процедур закупок (лотов), которые не привели к заключению контрактов, в том числе:</t>
  </si>
  <si>
    <t>Общая стоимость заключенных  контрактов и договоров, в том числе:</t>
  </si>
  <si>
    <t>суммарная начальная (максимальная) цена контрактов по закупкам, предусмотренных планами-графиками на текущий (следующий за отчетным) квартал,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t>
  </si>
  <si>
    <t>суммарная начальная (максимальная) цена контрактов по закупкам, предусмотренных планами-графиками на текущий (следующий за отчетным) квартал, с полным или частичным финансированием за счет средств межбюджетных трансфертов из федерального бюджета</t>
  </si>
  <si>
    <t>I. Информация о планировании закупок</t>
  </si>
  <si>
    <t>открытые двухэтапные</t>
  </si>
  <si>
    <t>Общее годовое количество закупок,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в том числе:</t>
  </si>
  <si>
    <t>1.1.</t>
  </si>
  <si>
    <t>общее годовое количество закупок (лотов), предусмотренных планами-графиками в отчетном году,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 (в рамках условий о централизации закупок)</t>
  </si>
  <si>
    <t>Количество закупок, предусмотренных планами-графиками на отчетный квартал, с полным или частичным финансированием за счет средств межбюджетных трансфертов из бюджета Республики Башкортостан, в том числе:</t>
  </si>
  <si>
    <t>количество закупок (лотов), предусмотренных планами-графиками на отчетный квартал,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 (в рамках условий о централизации закупок)</t>
  </si>
  <si>
    <t>Количество закупок, предусмотренных планами-графиками на квартал, следующий за отчетным, с полным или частичным финансированием за счет средств межбюджетных трансфертов из бюджета Республики Башкортостан, в том числе:</t>
  </si>
  <si>
    <t>количество закупок (лотов), предусмотренных планами-графиками на квартал, следующий за отчетным,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 (в рамках условий о централизации закупок)</t>
  </si>
  <si>
    <t>4</t>
  </si>
  <si>
    <t>Суммарная начальная (максимальная) цена контрактов по закупкам,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из них:</t>
  </si>
  <si>
    <t>по закупкам (лотам),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 (в рамках условий о централизации закупок)</t>
  </si>
  <si>
    <t>планируемый объем финансирования за счет средств межбюджетных трансфертов из бюджета Республики Башкортостан</t>
  </si>
  <si>
    <t>5</t>
  </si>
  <si>
    <t>Суммарная начальная (максимальная) цена контрактов по закупкам, предусмотренных планами-графиками на отчетный квартал, с полным или частичным финансированием за счет средств межбюджетных трансфертов из бюджета Республики Башкортостан, в том числе:</t>
  </si>
  <si>
    <t>5.1</t>
  </si>
  <si>
    <t>по закупкам, предусмотренных планами-графиками на отчетный квартал,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 (в рамках условий о централизации закупок)</t>
  </si>
  <si>
    <t>6</t>
  </si>
  <si>
    <t>Суммарная начальная (максимальная) цена контрактов по закупкам, предусмотренным планом-графиком на квартал, следующий за отчетным, с полным или частичным финансированием за счет средств межбюджетных трансфертов из бюджета Республики Башкортостан, из них:</t>
  </si>
  <si>
    <t>6.1</t>
  </si>
  <si>
    <t>7</t>
  </si>
  <si>
    <t xml:space="preserve">Всего объявлено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</si>
  <si>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7.1</t>
  </si>
  <si>
    <t>объявлено процедур закупок (лотов), по которым  определение поставщиков (подрядчиков, исполнителей) осуществлялось через  Государственный комитет Республики Башкортостан по размещению государственных заказов (в рамках условий о централизации закупок)</t>
  </si>
  <si>
    <t>8</t>
  </si>
  <si>
    <t xml:space="preserve">Из строки 7 – объявлено повторных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</si>
  <si>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8.1</t>
  </si>
  <si>
    <t>объявлено повторных процедур закупок (лотов), по которым  определение поставщиков (подрядчиков, исполнителей) осуществлялось через  Государственный комитет Республики Башкортостан по размещению государственных заказов (в рамках условий о централизации закупок)</t>
  </si>
  <si>
    <t>Всего проведено процедур закупок, с полным или частичным финансированием за счет средств межбюджетных трансфертов из бюджета Республики Башкортостан, в том числе:</t>
  </si>
  <si>
    <t>9.1</t>
  </si>
  <si>
    <t>проведено процедур закупок, по которым  определение поставщиков (подрядчиков, исполнителей) осуществлялось через  Государственный комитет Республики Башкортостан по размещению государственных заказов (в рамках условий о централизации закупок)</t>
  </si>
  <si>
    <t>9.2</t>
  </si>
  <si>
    <t>количество несостоявшихся процедур закупок (лотов)</t>
  </si>
  <si>
    <t>9.3</t>
  </si>
  <si>
    <t>количество несостоявшихся процедур закупок (лотов), которые не привели к заключению контрактов</t>
  </si>
  <si>
    <t>10</t>
  </si>
  <si>
    <t>Суммарная начальная цена контрактов и договоров по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t>
  </si>
  <si>
    <t>10.1</t>
  </si>
  <si>
    <t>по процедурам закупок (лотов), по которым   определение поставщиков (подрядчиков, исполнителей) осуществлено через  Государственный комитет Республики Башкортостан по размещению государственных заказов (в рамках условий о централизации закупок)</t>
  </si>
  <si>
    <t>11</t>
  </si>
  <si>
    <t xml:space="preserve">Из строки 10 – суммарная начальная цена контрактов и договоров по повторно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 </t>
  </si>
  <si>
    <t>11.1</t>
  </si>
  <si>
    <t>12</t>
  </si>
  <si>
    <t>Суммарная начальная цена контрактов и договоров по фактически  проведенным процедурам закупок (лотов) с полным или частичным финансированием за счет средств межбюджетных трансфертов из бюджета Республики Башкортостан, из них:</t>
  </si>
  <si>
    <t>объем финансирования за счет средств межбюджетных трансфертов из бюджета Республики Башкортостан</t>
  </si>
  <si>
    <t>13.</t>
  </si>
  <si>
    <t>Из строки 12 – суммарная начальная цена контрактов по результатам несостоявшихся конкурсов, аукционов, запросов котировок, запросов предложений (лотов)</t>
  </si>
  <si>
    <t>14.</t>
  </si>
  <si>
    <t>Из строки 13 – суммарная начальная цена контрактов по результатам несостоявшихся конкурсов, аукционов, запросов котировок, запросов предложений, которые не привели к заключению контрактов (лотов)</t>
  </si>
  <si>
    <t>15</t>
  </si>
  <si>
    <t>15.1</t>
  </si>
  <si>
    <t>по закупкам (лотам), по которым определение поставщиков (подрядчиков, исполнителей) осуществлено через  Государственный комитет Республики Башкортостан по размещению государственных заказов (в рамках условий о централизации закупок)</t>
  </si>
  <si>
    <t>16.</t>
  </si>
  <si>
    <t>Общая стоимость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</si>
  <si>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16.1.</t>
  </si>
  <si>
    <r>
      <t xml:space="preserve">            </t>
    </r>
    <r>
      <rPr>
        <b/>
        <sz val="14"/>
        <color theme="1"/>
        <rFont val="Times New Roman"/>
        <family val="1"/>
        <charset val="204"/>
      </rPr>
      <t xml:space="preserve">    III. Информация об осуществлении муниципальных закупок   за счет межбюджетных трансфертов из бюджета Республики Башкортостан</t>
    </r>
  </si>
  <si>
    <t>IV. Осуществление общественного обсуждения закупок</t>
  </si>
  <si>
    <t>№ п/п</t>
  </si>
  <si>
    <t>Количество, ед.</t>
  </si>
  <si>
    <t>Стоимость, тыс. руб.</t>
  </si>
  <si>
    <t>Всего закупок, по которым в отчетном периоде проведена процедура общественного обсуждения, в том числе:</t>
  </si>
  <si>
    <t>по результатам которого внесены изменения в план-график, закупочную документацию</t>
  </si>
  <si>
    <t>по результатам которого принято решение об отмене процедуры закупки</t>
  </si>
  <si>
    <t>Перечень закупок, по которым проводилась процедура общественного обсуждения закупок</t>
  </si>
  <si>
    <t>Объект закупки</t>
  </si>
  <si>
    <t>Реестровый номер закупки</t>
  </si>
  <si>
    <t>Стоимость,</t>
  </si>
  <si>
    <t>нет</t>
  </si>
  <si>
    <t>V. Осуществление банковского сопровождения контрактов</t>
  </si>
  <si>
    <t>п/п</t>
  </si>
  <si>
    <t>Всего заключено контрактов (договоров), предусматривающих условия банковского сопровождения, в том числе:</t>
  </si>
  <si>
    <t>проведение банком мониторинга расчетов в рамках исполнения контракта (стандартное банковское сопровождение)</t>
  </si>
  <si>
    <t>оказание банком услуг, позволяющих обеспечить соответствие принимаемых товаров, работ (их результатов), услуг условиям контракта (расширенное банковское сопровождение)</t>
  </si>
  <si>
    <t xml:space="preserve">Перечень контрактов, предусматривающих условия банковского сопровождения контрактов
</t>
  </si>
  <si>
    <t>Предмет контракта</t>
  </si>
  <si>
    <t>Номер в реестре контрактов</t>
  </si>
  <si>
    <t>1. Контракты со стандартным банковским сопровождением</t>
  </si>
  <si>
    <t>2. Контракты с расширенным банковским сопровождением</t>
  </si>
  <si>
    <t>Часть 3 ст. 94 ФЗ-44 устанавливает обязанность заказчика проводить экспертизу  предоставленных поставщиком (подрядчиком, исполнителем) результатов, предусмотренных контрактом. Экспертиза результатов, предусмотренных контрактом, может проводиться заказчиком своими силами. При этом, законом не урегулирован четкий порядок проведения экспертизы своими силами заказчика.</t>
  </si>
  <si>
    <t>Внести соответствующие изменения в Федеральный закон № 44 на законодательном уровне</t>
  </si>
  <si>
    <t>В соответствии с ч. 5 ст. 30 ФЗ-44 заказчик при определении поставщика (подрядчика, исполнителя) вправе установить в извещении об осуществлении закупки требование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социально ориентированных некоммерческих организаций. При этом не установлен объем привлечения  к исполнению контракта субподрядчиков, соисполнителей из числа субъектов малого предпринимательства, социально ориентированных некоммерческих организаций.</t>
  </si>
  <si>
    <t>Определены сроки формирования и утверждения планов закупок, представлена форма документа.</t>
  </si>
  <si>
    <t>Определены сроки формирования и утверждения планов-графиков закупок, представлена форма документа</t>
  </si>
  <si>
    <t>Значение показателя</t>
  </si>
  <si>
    <t>по</t>
  </si>
  <si>
    <t>плановым проверкам</t>
  </si>
  <si>
    <t>внеплановым проверкам</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</si>
  <si>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</si>
  <si>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</si>
  <si>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</si>
  <si>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</si>
  <si>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</si>
  <si>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Общая стоимость уплаченных штрафов по постановлениям о назначении административного наказания</t>
  </si>
  <si>
    <t>Проверено закупок - всего, в том числе:</t>
  </si>
  <si>
    <t>закупок, в которых выявлено несоблюдение заказчиками требований законодательства о контрактной системе к обоснованию (обоснованности) закупок(заполняется с 1 января 2017 года)</t>
  </si>
  <si>
    <t>закупок, в которых выявлено несоблюдение заказчиками правил нормирования в сфере закупок</t>
  </si>
  <si>
    <t>закупок, в которых выявлены нарушения обоснования заказчиком начальной (максимальной) цены контракта, цены контракта, заключаемого с единственным поставщиком (подрядчиком, исполнителем), включенной в план-график</t>
  </si>
  <si>
    <t>закупок, в которых выявлены нарушения при применении заказчиком мер ответственности и совершении иных действий в случае нарушения поставщиком (подрядчиком, исполнителем) условий контракта</t>
  </si>
  <si>
    <t>закупок, в которых выявлено несоответствие поставленного товара, выполненной работы (ее результата) или оказанной услуги условиям контракта</t>
  </si>
  <si>
    <t>закупок, в которых выявлены нарушения в части своевременности, полноты и достоверности отражения в документах учета поставленного товара, выполненной работы (ее результата) или оказанной услуги</t>
  </si>
  <si>
    <t>закупок, в которых выявлено несоответствие использования поставленного товара, выполненной работы (ее результата) или оказанной услуги целям осуществления закупки</t>
  </si>
  <si>
    <t>1.2.</t>
  </si>
  <si>
    <t>2.1.</t>
  </si>
  <si>
    <t>3.1.</t>
  </si>
  <si>
    <t>1.3.</t>
  </si>
  <si>
    <t>1.4.</t>
  </si>
  <si>
    <t>1.5.</t>
  </si>
  <si>
    <t>1.6.</t>
  </si>
  <si>
    <t>1.7.</t>
  </si>
  <si>
    <t>Наименование и краткое описание основной (системной) проблемы</t>
  </si>
  <si>
    <t>Предложения по решению проблемы (совершенствованию законодательства о контрактной системе)</t>
  </si>
  <si>
    <t>Нарушение статьи 103 Закона №44-ФЗ и пункта 12 Правил ведения реестра контрактов, утвержденных постановлением Правительства РФ от 28.11.2013г. №1084 (срока размещения в единой информационной системе (официальном сайте) информации об исполнении контракта или о расторжении контракта)</t>
  </si>
  <si>
    <t>Увеличить сроки размещения информации в единой информационной системе (официальном сайте)</t>
  </si>
  <si>
    <t>Нарушение частей 10, 11 статьи 94 Закона №44-ФЗ и пункта 3 Положения о подготовке и размещении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утвержденного постановлением Правительства РФ от 28.11.2013г. №1093 (срока размещения в единой информационной системе (официальном сайте) отчета об исполнении государственного (муниципального) контракта и (или) о результатах отдельного этапа его исполнения по контракту)</t>
  </si>
  <si>
    <t>Исключить необходимость размещения в единой информационной системе отчета о результатах отдельного этапа исполнения контракта</t>
  </si>
  <si>
    <t>Перечень муниципальных нормативных правовых актов, принятых в развитие контрактной системы в сфере закупок</t>
  </si>
  <si>
    <t>Наименование и реквизиты нормативного правового акта</t>
  </si>
  <si>
    <t>Краткое описание нормативного правового акта</t>
  </si>
  <si>
    <t xml:space="preserve">Постановлением администрации городского округа город Октябрьский Республики Башкортостан от 14.04.2015 № 1713 «Об утверждении Порядка формирования, утверждения и ведения планов закупок товаров, работ, услуг для обеспечения нужд
городского округа город Октябрьский Республики Башкортостан»
</t>
  </si>
  <si>
    <t>Постановлением администрации городского округа город Октябрьский Республики Башкортостан от 14.04.2015 № 1714 «Об утверждении Порядка формирования, утверждения и ведения планов-графиков закупок для обеспечения муниципальных нужд городского округа город Октябрьский Республики Башкортостан»</t>
  </si>
  <si>
    <t>Постановлением администрации городского округа город Октябрьский Республики Башкортостан от 05.06.2015 № 2783 «Об утверждении Порядка осуществления ведомственного контроля в сфере закупок товаров, работ, услуг для обеспечения муниципальных нужд городского округа город Октябрьский Республики Башкортостан»</t>
  </si>
  <si>
    <t>Определен порядок осуществления главными распорядителями бюджетных средств ведомственного контроля в сфере закупок в отношении подведомственных учреждений</t>
  </si>
  <si>
    <t>Постановлением администрации городского округа город Октябрьский Республики Башкортостан от 28.08.2015 № 4082 «Об утверждении Порядка взаимодействия финансового управления администрации городского округа город Октябрьский Республики Башкортостан с муниципальными заказчиками городского округа при заключении муниципальных контрактов по закупкам товаров, работ, услуг для обеспечения муниципальных нужд с единственным поставщиком (исполнителем, подрядчиком)»</t>
  </si>
  <si>
    <t xml:space="preserve">Определен порядок согласования возможности заключения муниципального 
контракта с единственным поставщиком (подрядчиком, исполнителем); рассмотрение уведомления о заключении муниципального контракта с единствен-ным поставщиком (подрядчиком, исполни-телем); предоставление муниципальным заказчиком информации о заключении контрактов с единственным поставщиком (подрядчиком, исполнителем) 
</t>
  </si>
  <si>
    <t>VI Информация о реализации законодательства о контрактной системе в сфере закупок</t>
  </si>
  <si>
    <t xml:space="preserve"> Проблемы, выявленные при реализации законодательства о контрактной системе в сфере закупок</t>
  </si>
  <si>
    <t>Наименование (описание) проблемы с указанием конкретных норм (положений) законодательства о контрактной системе, при реализации которых они проявились</t>
  </si>
  <si>
    <t>VII Сведения о результатах осуществления контроля в сфере закупок
товаров, работ, услуг для обеспечения нужд городского округа город Октябрьский Республики Башкортостан</t>
  </si>
  <si>
    <t xml:space="preserve">   VIII  Сведения о результатах осуществления внутреннего муниципального финансового контроля</t>
  </si>
  <si>
    <t>I. Информация о реализации проверок соблюдения муниципальными заказчиками                                                                                                                                     городского округа город Октябрьский Республики Башкортостан законодательства о контрактной системе</t>
  </si>
  <si>
    <t>II. Информация об основных (системных) нарушениях законодательства о контрактной системе,                                                                                                                                                                      выявленных в ходе контрольных мероприятий</t>
  </si>
  <si>
    <t>Стоимость,тыс. руб.</t>
  </si>
  <si>
    <t>Результат общественного обсуждения закупки (внесение изменений в закупку/ отмена осуществлена без изменений)</t>
  </si>
  <si>
    <t>по результатам   процедур закупок (лотов), проведённых заказчиками самостоятельно</t>
  </si>
  <si>
    <r>
      <t xml:space="preserve">Количество заключенных контрактов и договоров </t>
    </r>
    <r>
      <rPr>
        <sz val="10"/>
        <color theme="1"/>
        <rFont val="Times New Roman"/>
        <family val="1"/>
        <charset val="204"/>
      </rPr>
      <t xml:space="preserve"> </t>
    </r>
    <r>
      <rPr>
        <sz val="9"/>
        <color theme="1"/>
        <rFont val="Times New Roman"/>
        <family val="1"/>
        <charset val="204"/>
      </rPr>
      <t>с полным или частичным финансированием за счет средств межбюджетных трансфертов из бюджета Республики Башкортостан, в том числе:</t>
    </r>
  </si>
  <si>
    <r>
      <t xml:space="preserve">                                                                                             </t>
    </r>
    <r>
      <rPr>
        <b/>
        <sz val="14"/>
        <color theme="1"/>
        <rFont val="Times New Roman"/>
        <family val="1"/>
        <charset val="204"/>
      </rPr>
      <t xml:space="preserve">Сводный отчет о результатах закупок товаров, работ,  услуг для нужд муниципальных заказчиков                                                                                                                         
                                                                                   городского округа город Октябрьский Республики Башкортостан за январь - сентябрь  2015 года
</t>
    </r>
  </si>
  <si>
    <t xml:space="preserve">II. Информация об осуществлении муниципальных закупок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</si>
</sst>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9"/>
      <color theme="1"/>
      <name val="Times New Roman"/>
      <family val="1"/>
      <charset val="204"/>
    </font>
    <font>
      <sz val="14"/>
      <color theme="1"/>
      <name val="Times New Roman"/>
      <family val="1"/>
      <charset val="204"/>
    </font>
    <font>
      <sz val="13"/>
      <color theme="1"/>
      <name val="Times New Roman"/>
      <family val="1"/>
      <charset val="204"/>
    </font>
    <font>
      <b/>
      <sz val="14"/>
      <color theme="1"/>
      <name val="Times New Roman"/>
      <family val="1"/>
      <charset val="204"/>
    </font>
    <font>
      <sz val="12"/>
      <color theme="1"/>
      <name val="Times New Roman"/>
      <family val="1"/>
      <charset val="204"/>
    </font>
    <font>
      <sz val="9"/>
      <name val="Times New Roman"/>
      <family val="1"/>
      <charset val="204"/>
    </font>
    <font>
      <sz val="12"/>
      <color rgb="FF000000"/>
      <name val="Times New Roman"/>
      <family val="1"/>
      <charset val="204"/>
    </font>
    <font>
      <sz val="14"/>
      <color rgb="FF000000"/>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4"/>
      <color rgb="FF000000"/>
      <name val="Times New Roman"/>
      <family val="1"/>
      <charset val="204"/>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38">
    <xf numFmtId="0" fontId="0" fillId="0" borderId="0" xfId="0"/>
    <xf numFmtId="1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 fontId="1" fillId="0" borderId="4"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vertical="center" wrapText="1"/>
    </xf>
    <xf numFmtId="49" fontId="6"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6" fillId="0" borderId="1" xfId="0" applyFont="1" applyBorder="1" applyAlignment="1">
      <alignment vertical="center" wrapText="1"/>
    </xf>
    <xf numFmtId="49" fontId="1" fillId="0" borderId="13"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1" fillId="0" borderId="16" xfId="0" applyNumberFormat="1" applyFont="1" applyBorder="1" applyAlignment="1">
      <alignment horizontal="center" vertical="center" wrapText="1"/>
    </xf>
    <xf numFmtId="0" fontId="1" fillId="0" borderId="5" xfId="0" applyFont="1" applyBorder="1" applyAlignment="1">
      <alignment vertical="center" wrapText="1"/>
    </xf>
    <xf numFmtId="0" fontId="1" fillId="0" borderId="17" xfId="0"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4" fontId="3" fillId="0" borderId="0"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3" fillId="0" borderId="8" xfId="0" applyFont="1" applyFill="1" applyBorder="1" applyAlignment="1" applyProtection="1">
      <alignment horizontal="center" vertical="center" wrapText="1"/>
      <protection locked="0"/>
    </xf>
    <xf numFmtId="4" fontId="3" fillId="0" borderId="12" xfId="0" applyNumberFormat="1" applyFont="1" applyFill="1" applyBorder="1" applyAlignment="1" applyProtection="1">
      <alignment horizontal="center" vertical="center" wrapText="1"/>
      <protection locked="0"/>
    </xf>
    <xf numFmtId="4" fontId="3" fillId="0" borderId="12" xfId="0" applyNumberFormat="1" applyFont="1" applyFill="1" applyBorder="1" applyAlignment="1">
      <alignment horizontal="center" vertical="center" wrapText="1"/>
    </xf>
    <xf numFmtId="4" fontId="3" fillId="0" borderId="8" xfId="0" applyNumberFormat="1" applyFont="1" applyFill="1" applyBorder="1" applyAlignment="1" applyProtection="1">
      <alignment horizontal="center" vertical="center" wrapText="1"/>
      <protection locked="0"/>
    </xf>
    <xf numFmtId="4"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pplyProtection="1">
      <alignment horizontal="center" vertical="center" wrapText="1"/>
      <protection locked="0"/>
    </xf>
    <xf numFmtId="4" fontId="2" fillId="0" borderId="8" xfId="0" applyNumberFormat="1" applyFont="1" applyFill="1" applyBorder="1" applyAlignment="1" applyProtection="1">
      <alignment horizontal="center" vertical="center" wrapText="1"/>
      <protection locked="0"/>
    </xf>
    <xf numFmtId="4" fontId="2" fillId="0" borderId="12" xfId="0" applyNumberFormat="1" applyFont="1" applyFill="1" applyBorder="1" applyAlignment="1">
      <alignment horizontal="center" vertical="center" wrapText="1"/>
    </xf>
    <xf numFmtId="4" fontId="2" fillId="0" borderId="12"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49"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9" xfId="0" applyFont="1" applyBorder="1" applyAlignment="1">
      <alignment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xf>
    <xf numFmtId="0" fontId="7" fillId="0" borderId="13" xfId="0" applyFont="1" applyFill="1" applyBorder="1" applyAlignment="1">
      <alignment horizontal="justify" vertical="center" wrapText="1"/>
    </xf>
    <xf numFmtId="0" fontId="7" fillId="0" borderId="13" xfId="0" applyFont="1" applyFill="1" applyBorder="1" applyAlignment="1">
      <alignment horizontal="justify" vertical="center"/>
    </xf>
    <xf numFmtId="16" fontId="7" fillId="0" borderId="13"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16" fontId="3" fillId="0" borderId="13"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11" fillId="0" borderId="0" xfId="0" applyFont="1"/>
    <xf numFmtId="0" fontId="11" fillId="0" borderId="0" xfId="0" applyFont="1" applyBorder="1" applyAlignment="1">
      <alignment horizontal="center"/>
    </xf>
    <xf numFmtId="49" fontId="11" fillId="0" borderId="0" xfId="0" applyNumberFormat="1" applyFont="1"/>
    <xf numFmtId="0" fontId="11" fillId="0" borderId="19" xfId="0" applyFont="1" applyBorder="1" applyAlignment="1"/>
    <xf numFmtId="0" fontId="11" fillId="0" borderId="0" xfId="0" applyFont="1" applyFill="1" applyBorder="1"/>
    <xf numFmtId="4" fontId="11" fillId="0" borderId="0" xfId="0" applyNumberFormat="1" applyFont="1" applyFill="1" applyBorder="1"/>
    <xf numFmtId="49" fontId="11" fillId="0" borderId="0" xfId="0" applyNumberFormat="1" applyFont="1" applyFill="1" applyBorder="1"/>
    <xf numFmtId="0" fontId="12" fillId="0" borderId="0" xfId="0" applyFont="1" applyFill="1" applyBorder="1" applyAlignment="1"/>
    <xf numFmtId="0" fontId="11" fillId="0" borderId="13" xfId="0" applyFont="1" applyFill="1" applyBorder="1"/>
    <xf numFmtId="0" fontId="11" fillId="0" borderId="0" xfId="0" applyFont="1" applyFill="1" applyBorder="1" applyAlignment="1"/>
    <xf numFmtId="0" fontId="4" fillId="0" borderId="0" xfId="0" applyFont="1" applyFill="1" applyBorder="1" applyAlignment="1"/>
    <xf numFmtId="0" fontId="4" fillId="0" borderId="0" xfId="0" applyFont="1" applyAlignment="1"/>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11" fillId="0" borderId="13" xfId="0" applyFont="1" applyBorder="1" applyAlignment="1"/>
    <xf numFmtId="0" fontId="4" fillId="0" borderId="0" xfId="0" applyFont="1" applyFill="1" applyBorder="1" applyAlignment="1">
      <alignment wrapText="1"/>
    </xf>
    <xf numFmtId="0" fontId="11" fillId="0" borderId="0" xfId="0" applyFont="1" applyAlignment="1"/>
    <xf numFmtId="0" fontId="11" fillId="0" borderId="13" xfId="0" applyFont="1" applyBorder="1" applyAlignment="1">
      <alignment wrapText="1"/>
    </xf>
    <xf numFmtId="0" fontId="11" fillId="0" borderId="13" xfId="0" applyFont="1" applyBorder="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Fill="1" applyBorder="1" applyAlignment="1"/>
    <xf numFmtId="0" fontId="7" fillId="0" borderId="13"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11" fillId="0" borderId="0" xfId="0" applyFont="1" applyFill="1" applyBorder="1" applyAlignment="1"/>
    <xf numFmtId="0" fontId="12" fillId="0" borderId="0" xfId="0" applyFont="1" applyFill="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xf numFmtId="0" fontId="4" fillId="0" borderId="0" xfId="0" applyFont="1" applyBorder="1" applyAlignment="1">
      <alignment horizontal="center"/>
    </xf>
    <xf numFmtId="0" fontId="4" fillId="0" borderId="0" xfId="0" applyFont="1" applyAlignment="1">
      <alignment horizontal="center"/>
    </xf>
    <xf numFmtId="49" fontId="10" fillId="0" borderId="0" xfId="0" applyNumberFormat="1" applyFont="1" applyAlignment="1">
      <alignment wrapText="1"/>
    </xf>
    <xf numFmtId="0" fontId="10" fillId="0" borderId="0" xfId="0" applyFont="1" applyAlignment="1"/>
    <xf numFmtId="0" fontId="5" fillId="0" borderId="0" xfId="0" applyFont="1" applyAlignment="1"/>
    <xf numFmtId="0" fontId="11" fillId="0" borderId="2" xfId="0" applyFont="1" applyBorder="1" applyAlignment="1">
      <alignment horizontal="center"/>
    </xf>
    <xf numFmtId="0" fontId="1"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9" xfId="0" applyFont="1" applyBorder="1" applyAlignment="1">
      <alignment wrapText="1"/>
    </xf>
    <xf numFmtId="0" fontId="11" fillId="0" borderId="19" xfId="0" applyFont="1" applyBorder="1" applyAlignment="1"/>
    <xf numFmtId="49" fontId="1" fillId="0" borderId="3"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pplyAlignment="1"/>
    <xf numFmtId="49" fontId="4" fillId="0" borderId="0" xfId="0" applyNumberFormat="1" applyFont="1" applyAlignment="1">
      <alignment horizontal="center" vertical="center"/>
    </xf>
    <xf numFmtId="0" fontId="4" fillId="0" borderId="0" xfId="0" applyFont="1" applyAlignment="1">
      <alignment horizontal="center" vertical="center"/>
    </xf>
    <xf numFmtId="0" fontId="11"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13" xfId="0" applyFont="1" applyBorder="1" applyAlignment="1">
      <alignment horizontal="center" vertical="center"/>
    </xf>
    <xf numFmtId="0" fontId="8" fillId="0" borderId="0" xfId="0" applyFont="1" applyFill="1" applyBorder="1" applyAlignment="1">
      <alignment horizontal="left" vertical="center" wrapText="1"/>
    </xf>
    <xf numFmtId="0" fontId="2" fillId="0" borderId="0" xfId="0" applyFont="1" applyAlignment="1"/>
    <xf numFmtId="0" fontId="7" fillId="0" borderId="18" xfId="0" applyFont="1" applyFill="1" applyBorder="1" applyAlignment="1">
      <alignment horizontal="center" vertical="center" wrapText="1"/>
    </xf>
    <xf numFmtId="0" fontId="0" fillId="0" borderId="22" xfId="0" applyBorder="1" applyAlignment="1">
      <alignment horizontal="center"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justify" vertical="center" wrapText="1"/>
    </xf>
    <xf numFmtId="0" fontId="7" fillId="0" borderId="16" xfId="0" applyFont="1" applyFill="1" applyBorder="1" applyAlignment="1">
      <alignment horizontal="center" vertical="center" wrapText="1"/>
    </xf>
    <xf numFmtId="0" fontId="11" fillId="0" borderId="2" xfId="0" applyFont="1" applyBorder="1" applyAlignment="1"/>
    <xf numFmtId="0" fontId="11" fillId="0" borderId="17" xfId="0" applyFont="1" applyBorder="1" applyAlignment="1"/>
    <xf numFmtId="0" fontId="7" fillId="0" borderId="20" xfId="0" applyFont="1" applyFill="1" applyBorder="1" applyAlignment="1">
      <alignment horizontal="center" vertical="center" wrapText="1"/>
    </xf>
    <xf numFmtId="0" fontId="11" fillId="0" borderId="21" xfId="0" applyFont="1" applyBorder="1" applyAlignment="1"/>
    <xf numFmtId="0" fontId="4" fillId="0" borderId="0" xfId="0" applyFont="1" applyFill="1"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3"/>
  <sheetViews>
    <sheetView tabSelected="1" topLeftCell="A145" zoomScale="70" zoomScaleNormal="70" workbookViewId="0">
      <selection activeCell="B71" sqref="B71:L71"/>
    </sheetView>
  </sheetViews>
  <sheetFormatPr defaultRowHeight="15" x14ac:dyDescent="0.25"/>
  <cols>
    <col min="1" max="1" width="9.140625" style="69"/>
    <col min="2" max="2" width="36.5703125" style="67" customWidth="1"/>
    <col min="3" max="12" width="17" style="67" customWidth="1"/>
    <col min="13" max="16384" width="9.140625" style="67"/>
  </cols>
  <sheetData>
    <row r="1" spans="1:12" ht="66" customHeight="1" x14ac:dyDescent="0.3">
      <c r="A1" s="99" t="s">
        <v>227</v>
      </c>
      <c r="B1" s="100"/>
      <c r="C1" s="100"/>
      <c r="D1" s="100"/>
      <c r="E1" s="100"/>
      <c r="F1" s="100"/>
      <c r="G1" s="100"/>
      <c r="H1" s="100"/>
      <c r="I1" s="101"/>
      <c r="J1" s="101"/>
      <c r="K1" s="101"/>
      <c r="L1" s="101"/>
    </row>
    <row r="2" spans="1:12" x14ac:dyDescent="0.25">
      <c r="A2" s="102"/>
      <c r="B2" s="102"/>
      <c r="C2" s="102"/>
      <c r="D2" s="102"/>
      <c r="E2" s="102"/>
      <c r="F2" s="102"/>
      <c r="G2" s="102"/>
      <c r="H2" s="102"/>
      <c r="I2" s="102"/>
      <c r="J2" s="102"/>
      <c r="K2" s="102"/>
      <c r="L2" s="102"/>
    </row>
    <row r="3" spans="1:12" ht="18.75" x14ac:dyDescent="0.3">
      <c r="A3" s="68"/>
      <c r="B3" s="68"/>
      <c r="C3" s="68"/>
      <c r="D3" s="68"/>
      <c r="E3" s="97" t="s">
        <v>92</v>
      </c>
      <c r="F3" s="98"/>
      <c r="G3" s="98"/>
      <c r="H3" s="98"/>
      <c r="I3" s="68"/>
      <c r="J3" s="68"/>
      <c r="K3" s="68"/>
      <c r="L3" s="68"/>
    </row>
    <row r="4" spans="1:12" ht="15.75" thickBot="1" x14ac:dyDescent="0.3"/>
    <row r="5" spans="1:12" ht="15.75" thickBot="1" x14ac:dyDescent="0.3">
      <c r="A5" s="107" t="s">
        <v>0</v>
      </c>
      <c r="B5" s="110" t="s">
        <v>1</v>
      </c>
      <c r="C5" s="110" t="s">
        <v>2</v>
      </c>
      <c r="D5" s="110" t="s">
        <v>81</v>
      </c>
      <c r="E5" s="113" t="s">
        <v>4</v>
      </c>
      <c r="F5" s="114"/>
      <c r="G5" s="114"/>
      <c r="H5" s="114"/>
      <c r="I5" s="114"/>
      <c r="J5" s="114"/>
      <c r="K5" s="114"/>
      <c r="L5" s="115"/>
    </row>
    <row r="6" spans="1:12" ht="15.75" customHeight="1" thickBot="1" x14ac:dyDescent="0.3">
      <c r="A6" s="108"/>
      <c r="B6" s="111"/>
      <c r="C6" s="111"/>
      <c r="D6" s="111"/>
      <c r="E6" s="113" t="s">
        <v>5</v>
      </c>
      <c r="F6" s="114"/>
      <c r="G6" s="114"/>
      <c r="H6" s="114"/>
      <c r="I6" s="114"/>
      <c r="J6" s="115"/>
      <c r="K6" s="116" t="s">
        <v>6</v>
      </c>
      <c r="L6" s="117"/>
    </row>
    <row r="7" spans="1:12" ht="39" customHeight="1" thickBot="1" x14ac:dyDescent="0.3">
      <c r="A7" s="108"/>
      <c r="B7" s="111"/>
      <c r="C7" s="111"/>
      <c r="D7" s="111"/>
      <c r="E7" s="113" t="s">
        <v>7</v>
      </c>
      <c r="F7" s="114"/>
      <c r="G7" s="115"/>
      <c r="H7" s="110" t="s">
        <v>8</v>
      </c>
      <c r="I7" s="110" t="s">
        <v>9</v>
      </c>
      <c r="J7" s="110" t="s">
        <v>10</v>
      </c>
      <c r="K7" s="118"/>
      <c r="L7" s="119"/>
    </row>
    <row r="8" spans="1:12" ht="39" customHeight="1" thickBot="1" x14ac:dyDescent="0.3">
      <c r="A8" s="108"/>
      <c r="B8" s="111"/>
      <c r="C8" s="111"/>
      <c r="D8" s="111"/>
      <c r="E8" s="110" t="s">
        <v>11</v>
      </c>
      <c r="F8" s="110" t="s">
        <v>12</v>
      </c>
      <c r="G8" s="2" t="s">
        <v>11</v>
      </c>
      <c r="H8" s="111"/>
      <c r="I8" s="111"/>
      <c r="J8" s="111"/>
      <c r="K8" s="110" t="s">
        <v>14</v>
      </c>
      <c r="L8" s="110" t="s">
        <v>15</v>
      </c>
    </row>
    <row r="9" spans="1:12" ht="39" customHeight="1" thickBot="1" x14ac:dyDescent="0.3">
      <c r="A9" s="109"/>
      <c r="B9" s="112"/>
      <c r="C9" s="112"/>
      <c r="D9" s="112"/>
      <c r="E9" s="112"/>
      <c r="F9" s="112"/>
      <c r="G9" s="2" t="s">
        <v>13</v>
      </c>
      <c r="H9" s="112"/>
      <c r="I9" s="112"/>
      <c r="J9" s="112"/>
      <c r="K9" s="112"/>
      <c r="L9" s="112"/>
    </row>
    <row r="10" spans="1:12" ht="15.75" thickBot="1" x14ac:dyDescent="0.3">
      <c r="A10" s="4">
        <v>1</v>
      </c>
      <c r="B10" s="2">
        <v>2</v>
      </c>
      <c r="C10" s="2">
        <v>3</v>
      </c>
      <c r="D10" s="2">
        <v>4</v>
      </c>
      <c r="E10" s="2">
        <v>5</v>
      </c>
      <c r="F10" s="2">
        <v>6</v>
      </c>
      <c r="G10" s="2">
        <v>7</v>
      </c>
      <c r="H10" s="2">
        <v>8</v>
      </c>
      <c r="I10" s="2">
        <v>9</v>
      </c>
      <c r="J10" s="2">
        <v>10</v>
      </c>
      <c r="K10" s="2">
        <v>11</v>
      </c>
      <c r="L10" s="2">
        <v>12</v>
      </c>
    </row>
    <row r="11" spans="1:12" ht="36.75" thickBot="1" x14ac:dyDescent="0.3">
      <c r="A11" s="4">
        <v>1</v>
      </c>
      <c r="B11" s="5" t="s">
        <v>52</v>
      </c>
      <c r="C11" s="2" t="s">
        <v>53</v>
      </c>
      <c r="D11" s="10">
        <f>E11+F11+G11+H11+I11+J11</f>
        <v>195</v>
      </c>
      <c r="E11" s="32"/>
      <c r="F11" s="32">
        <v>3</v>
      </c>
      <c r="G11" s="32"/>
      <c r="H11" s="32">
        <f>1+1+33+2+8+57+48</f>
        <v>150</v>
      </c>
      <c r="I11" s="32">
        <f>22+2+18</f>
        <v>42</v>
      </c>
      <c r="J11" s="32"/>
      <c r="K11" s="37" t="s">
        <v>16</v>
      </c>
      <c r="L11" s="38" t="s">
        <v>16</v>
      </c>
    </row>
    <row r="12" spans="1:12" ht="84.75" thickBot="1" x14ac:dyDescent="0.3">
      <c r="A12" s="48" t="s">
        <v>59</v>
      </c>
      <c r="B12" s="6" t="s">
        <v>54</v>
      </c>
      <c r="C12" s="49" t="s">
        <v>53</v>
      </c>
      <c r="D12" s="10">
        <f>E12+F12+G12+H12+J12</f>
        <v>9</v>
      </c>
      <c r="E12" s="30"/>
      <c r="F12" s="30"/>
      <c r="G12" s="30"/>
      <c r="H12" s="30">
        <v>9</v>
      </c>
      <c r="I12" s="31" t="s">
        <v>16</v>
      </c>
      <c r="J12" s="30"/>
      <c r="K12" s="31" t="s">
        <v>16</v>
      </c>
      <c r="L12" s="39" t="s">
        <v>16</v>
      </c>
    </row>
    <row r="13" spans="1:12" ht="72.75" thickBot="1" x14ac:dyDescent="0.3">
      <c r="A13" s="48" t="s">
        <v>60</v>
      </c>
      <c r="B13" s="6" t="s">
        <v>55</v>
      </c>
      <c r="C13" s="49" t="s">
        <v>53</v>
      </c>
      <c r="D13" s="10">
        <f t="shared" ref="D13:D16" si="0">E13+F13+G13+H13+I13+J13</f>
        <v>20</v>
      </c>
      <c r="E13" s="30"/>
      <c r="F13" s="30"/>
      <c r="G13" s="30"/>
      <c r="H13" s="30">
        <f>20</f>
        <v>20</v>
      </c>
      <c r="I13" s="30"/>
      <c r="J13" s="30"/>
      <c r="K13" s="31" t="s">
        <v>16</v>
      </c>
      <c r="L13" s="39" t="s">
        <v>16</v>
      </c>
    </row>
    <row r="14" spans="1:12" ht="36.75" thickBot="1" x14ac:dyDescent="0.3">
      <c r="A14" s="48">
        <v>2</v>
      </c>
      <c r="B14" s="6" t="s">
        <v>56</v>
      </c>
      <c r="C14" s="49" t="s">
        <v>53</v>
      </c>
      <c r="D14" s="10">
        <f t="shared" si="0"/>
        <v>60</v>
      </c>
      <c r="E14" s="30"/>
      <c r="F14" s="30"/>
      <c r="G14" s="30"/>
      <c r="H14" s="30">
        <v>46</v>
      </c>
      <c r="I14" s="30">
        <v>14</v>
      </c>
      <c r="J14" s="30"/>
      <c r="K14" s="31" t="s">
        <v>16</v>
      </c>
      <c r="L14" s="39" t="s">
        <v>16</v>
      </c>
    </row>
    <row r="15" spans="1:12" ht="96.75" thickBot="1" x14ac:dyDescent="0.3">
      <c r="A15" s="48" t="s">
        <v>61</v>
      </c>
      <c r="B15" s="6" t="s">
        <v>57</v>
      </c>
      <c r="C15" s="49" t="s">
        <v>53</v>
      </c>
      <c r="D15" s="10">
        <f>E15+F15+G15+H15+J15</f>
        <v>7</v>
      </c>
      <c r="E15" s="30"/>
      <c r="F15" s="30"/>
      <c r="G15" s="30"/>
      <c r="H15" s="30">
        <v>7</v>
      </c>
      <c r="I15" s="31" t="s">
        <v>16</v>
      </c>
      <c r="J15" s="31"/>
      <c r="K15" s="31" t="s">
        <v>16</v>
      </c>
      <c r="L15" s="39" t="s">
        <v>16</v>
      </c>
    </row>
    <row r="16" spans="1:12" ht="72.75" thickBot="1" x14ac:dyDescent="0.3">
      <c r="A16" s="48" t="s">
        <v>62</v>
      </c>
      <c r="B16" s="6" t="s">
        <v>58</v>
      </c>
      <c r="C16" s="49" t="s">
        <v>53</v>
      </c>
      <c r="D16" s="10">
        <f t="shared" si="0"/>
        <v>2</v>
      </c>
      <c r="E16" s="30"/>
      <c r="F16" s="30"/>
      <c r="G16" s="30"/>
      <c r="H16" s="30">
        <v>2</v>
      </c>
      <c r="I16" s="30"/>
      <c r="J16" s="30"/>
      <c r="K16" s="30"/>
      <c r="L16" s="40"/>
    </row>
    <row r="17" spans="1:12" ht="48.75" thickBot="1" x14ac:dyDescent="0.3">
      <c r="A17" s="4">
        <v>3</v>
      </c>
      <c r="B17" s="5" t="s">
        <v>63</v>
      </c>
      <c r="C17" s="2" t="s">
        <v>64</v>
      </c>
      <c r="D17" s="9">
        <f>E17+F17+G17+H17+I17+J17+K17+L17</f>
        <v>781514.37</v>
      </c>
      <c r="E17" s="35"/>
      <c r="F17" s="35">
        <v>12411.65</v>
      </c>
      <c r="G17" s="35"/>
      <c r="H17" s="35">
        <f>23.42+2172.76+37.53+33069.07+958.54+12497.9+271005.73+307789.9</f>
        <v>627554.85</v>
      </c>
      <c r="I17" s="35">
        <f>2231.13+380.5+5808.5</f>
        <v>8420.130000000001</v>
      </c>
      <c r="J17" s="35"/>
      <c r="K17" s="35">
        <f>366.13+21.2+307+9209+9680.95</f>
        <v>19584.28</v>
      </c>
      <c r="L17" s="41">
        <f>1998.4+1323.4+1840.55+406.1+1554.95+900.38+2000+12503.5+10248.2+69248.88+11519.1</f>
        <v>113543.46</v>
      </c>
    </row>
    <row r="18" spans="1:12" ht="96.75" thickBot="1" x14ac:dyDescent="0.3">
      <c r="A18" s="48" t="s">
        <v>68</v>
      </c>
      <c r="B18" s="6" t="s">
        <v>65</v>
      </c>
      <c r="C18" s="49" t="s">
        <v>64</v>
      </c>
      <c r="D18" s="9">
        <f>E18+F18+G18+H18+J18</f>
        <v>35126.9</v>
      </c>
      <c r="E18" s="33"/>
      <c r="F18" s="33"/>
      <c r="G18" s="33"/>
      <c r="H18" s="33">
        <v>35126.9</v>
      </c>
      <c r="I18" s="34" t="s">
        <v>16</v>
      </c>
      <c r="J18" s="33"/>
      <c r="K18" s="34" t="s">
        <v>16</v>
      </c>
      <c r="L18" s="42" t="s">
        <v>16</v>
      </c>
    </row>
    <row r="19" spans="1:12" ht="72.75" thickBot="1" x14ac:dyDescent="0.3">
      <c r="A19" s="48" t="s">
        <v>69</v>
      </c>
      <c r="B19" s="6" t="s">
        <v>66</v>
      </c>
      <c r="C19" s="49" t="s">
        <v>64</v>
      </c>
      <c r="D19" s="9">
        <f>E19+F19+G19+H19+I19+J19+K19+L19</f>
        <v>240164.1</v>
      </c>
      <c r="E19" s="33"/>
      <c r="F19" s="33"/>
      <c r="G19" s="33"/>
      <c r="H19" s="33">
        <v>239745.1</v>
      </c>
      <c r="I19" s="33"/>
      <c r="J19" s="33"/>
      <c r="K19" s="33">
        <f>419</f>
        <v>419</v>
      </c>
      <c r="L19" s="43"/>
    </row>
    <row r="20" spans="1:12" ht="48.75" thickBot="1" x14ac:dyDescent="0.3">
      <c r="A20" s="48">
        <v>4</v>
      </c>
      <c r="B20" s="6" t="s">
        <v>67</v>
      </c>
      <c r="C20" s="49" t="s">
        <v>64</v>
      </c>
      <c r="D20" s="9">
        <f>E20+F20+G20+H20+I20+J20+K20+L20</f>
        <v>240531.86</v>
      </c>
      <c r="E20" s="33"/>
      <c r="F20" s="33"/>
      <c r="G20" s="33"/>
      <c r="H20" s="33">
        <v>220109.33</v>
      </c>
      <c r="I20" s="33">
        <f>147.8+1990.38</f>
        <v>2138.1800000000003</v>
      </c>
      <c r="J20" s="33"/>
      <c r="K20" s="33">
        <v>5126.53</v>
      </c>
      <c r="L20" s="43">
        <v>13157.82</v>
      </c>
    </row>
    <row r="21" spans="1:12" ht="108.75" thickBot="1" x14ac:dyDescent="0.3">
      <c r="A21" s="48" t="s">
        <v>70</v>
      </c>
      <c r="B21" s="6" t="s">
        <v>90</v>
      </c>
      <c r="C21" s="49" t="s">
        <v>64</v>
      </c>
      <c r="D21" s="9">
        <f>E21+F21+G21+H21+J21</f>
        <v>22058.9</v>
      </c>
      <c r="E21" s="33"/>
      <c r="F21" s="33"/>
      <c r="G21" s="33"/>
      <c r="H21" s="33">
        <v>22058.9</v>
      </c>
      <c r="I21" s="34" t="s">
        <v>16</v>
      </c>
      <c r="J21" s="33"/>
      <c r="K21" s="34" t="s">
        <v>16</v>
      </c>
      <c r="L21" s="42" t="s">
        <v>16</v>
      </c>
    </row>
    <row r="22" spans="1:12" ht="84.75" thickBot="1" x14ac:dyDescent="0.3">
      <c r="A22" s="48" t="s">
        <v>71</v>
      </c>
      <c r="B22" s="6" t="s">
        <v>91</v>
      </c>
      <c r="C22" s="49" t="s">
        <v>64</v>
      </c>
      <c r="D22" s="9">
        <f>E22+F22+G22+H22+I22+J22+K22+L22</f>
        <v>1569.8</v>
      </c>
      <c r="E22" s="33"/>
      <c r="F22" s="33"/>
      <c r="G22" s="33"/>
      <c r="H22" s="33">
        <v>1569.8</v>
      </c>
      <c r="I22" s="33"/>
      <c r="J22" s="33"/>
      <c r="K22" s="33"/>
      <c r="L22" s="43"/>
    </row>
    <row r="25" spans="1:12" ht="18.75" x14ac:dyDescent="0.25">
      <c r="A25" s="121" t="s">
        <v>228</v>
      </c>
      <c r="B25" s="122"/>
      <c r="C25" s="122"/>
      <c r="D25" s="122"/>
      <c r="E25" s="122"/>
      <c r="F25" s="122"/>
      <c r="G25" s="122"/>
      <c r="H25" s="122"/>
      <c r="I25" s="122"/>
      <c r="J25" s="122"/>
      <c r="K25" s="122"/>
      <c r="L25" s="122"/>
    </row>
    <row r="27" spans="1:12" ht="15.75" thickBot="1" x14ac:dyDescent="0.3"/>
    <row r="28" spans="1:12" ht="15.75" thickBot="1" x14ac:dyDescent="0.3">
      <c r="A28" s="107" t="s">
        <v>0</v>
      </c>
      <c r="B28" s="110" t="s">
        <v>1</v>
      </c>
      <c r="C28" s="110" t="s">
        <v>2</v>
      </c>
      <c r="D28" s="110" t="s">
        <v>3</v>
      </c>
      <c r="E28" s="113" t="s">
        <v>4</v>
      </c>
      <c r="F28" s="114"/>
      <c r="G28" s="114"/>
      <c r="H28" s="114"/>
      <c r="I28" s="114"/>
      <c r="J28" s="114"/>
      <c r="K28" s="114"/>
      <c r="L28" s="115"/>
    </row>
    <row r="29" spans="1:12" ht="15.75" thickBot="1" x14ac:dyDescent="0.3">
      <c r="A29" s="108"/>
      <c r="B29" s="111"/>
      <c r="C29" s="111"/>
      <c r="D29" s="111"/>
      <c r="E29" s="113" t="s">
        <v>5</v>
      </c>
      <c r="F29" s="114"/>
      <c r="G29" s="114"/>
      <c r="H29" s="114"/>
      <c r="I29" s="114"/>
      <c r="J29" s="115"/>
      <c r="K29" s="116" t="s">
        <v>6</v>
      </c>
      <c r="L29" s="117"/>
    </row>
    <row r="30" spans="1:12" ht="40.5" customHeight="1" thickBot="1" x14ac:dyDescent="0.3">
      <c r="A30" s="108"/>
      <c r="B30" s="111"/>
      <c r="C30" s="111"/>
      <c r="D30" s="111"/>
      <c r="E30" s="113" t="s">
        <v>7</v>
      </c>
      <c r="F30" s="114"/>
      <c r="G30" s="115"/>
      <c r="H30" s="110" t="s">
        <v>8</v>
      </c>
      <c r="I30" s="110" t="s">
        <v>9</v>
      </c>
      <c r="J30" s="110" t="s">
        <v>10</v>
      </c>
      <c r="K30" s="118"/>
      <c r="L30" s="119"/>
    </row>
    <row r="31" spans="1:12" ht="40.5" customHeight="1" thickBot="1" x14ac:dyDescent="0.3">
      <c r="A31" s="108"/>
      <c r="B31" s="111"/>
      <c r="C31" s="111"/>
      <c r="D31" s="111"/>
      <c r="E31" s="110" t="s">
        <v>11</v>
      </c>
      <c r="F31" s="110" t="s">
        <v>12</v>
      </c>
      <c r="G31" s="2" t="s">
        <v>11</v>
      </c>
      <c r="H31" s="111"/>
      <c r="I31" s="111"/>
      <c r="J31" s="111"/>
      <c r="K31" s="110" t="s">
        <v>14</v>
      </c>
      <c r="L31" s="110" t="s">
        <v>15</v>
      </c>
    </row>
    <row r="32" spans="1:12" ht="40.5" customHeight="1" thickBot="1" x14ac:dyDescent="0.3">
      <c r="A32" s="109"/>
      <c r="B32" s="112"/>
      <c r="C32" s="112"/>
      <c r="D32" s="112"/>
      <c r="E32" s="112"/>
      <c r="F32" s="112"/>
      <c r="G32" s="2" t="s">
        <v>13</v>
      </c>
      <c r="H32" s="112"/>
      <c r="I32" s="112"/>
      <c r="J32" s="112"/>
      <c r="K32" s="112"/>
      <c r="L32" s="112"/>
    </row>
    <row r="33" spans="1:12" ht="15.75" thickBot="1" x14ac:dyDescent="0.3">
      <c r="A33" s="4">
        <v>1</v>
      </c>
      <c r="B33" s="2">
        <v>2</v>
      </c>
      <c r="C33" s="2">
        <v>3</v>
      </c>
      <c r="D33" s="2">
        <v>4</v>
      </c>
      <c r="E33" s="2">
        <v>5</v>
      </c>
      <c r="F33" s="2">
        <v>6</v>
      </c>
      <c r="G33" s="2">
        <v>7</v>
      </c>
      <c r="H33" s="2">
        <v>8</v>
      </c>
      <c r="I33" s="2">
        <v>9</v>
      </c>
      <c r="J33" s="2">
        <v>10</v>
      </c>
      <c r="K33" s="2">
        <v>11</v>
      </c>
      <c r="L33" s="2">
        <v>12</v>
      </c>
    </row>
    <row r="34" spans="1:12" ht="24.75" thickBot="1" x14ac:dyDescent="0.3">
      <c r="A34" s="4">
        <v>1</v>
      </c>
      <c r="B34" s="5" t="s">
        <v>50</v>
      </c>
      <c r="C34" s="2" t="s">
        <v>53</v>
      </c>
      <c r="D34" s="7">
        <f>E34+F34+G34+H34+I34+J34+K34+L34</f>
        <v>3262</v>
      </c>
      <c r="E34" s="28"/>
      <c r="F34" s="28">
        <v>3</v>
      </c>
      <c r="G34" s="28"/>
      <c r="H34" s="28">
        <f>1+1+19+1+4+38+35+5</f>
        <v>104</v>
      </c>
      <c r="I34" s="28">
        <f>15+2+12-1</f>
        <v>28</v>
      </c>
      <c r="J34" s="28"/>
      <c r="K34" s="29">
        <v>180</v>
      </c>
      <c r="L34" s="29">
        <f>75+57+67+19+21+30+55+176+568+1604+247+28</f>
        <v>2947</v>
      </c>
    </row>
    <row r="35" spans="1:12" ht="17.25" thickBot="1" x14ac:dyDescent="0.3">
      <c r="A35" s="48" t="s">
        <v>59</v>
      </c>
      <c r="B35" s="6" t="s">
        <v>17</v>
      </c>
      <c r="C35" s="51" t="s">
        <v>53</v>
      </c>
      <c r="D35" s="7">
        <f t="shared" ref="D35:D69" si="1">E35+F35+G35+H35+I35+J35+K35+L35</f>
        <v>3206</v>
      </c>
      <c r="E35" s="30"/>
      <c r="F35" s="30"/>
      <c r="G35" s="30"/>
      <c r="H35" s="30">
        <v>61</v>
      </c>
      <c r="I35" s="30">
        <f>13+1+4</f>
        <v>18</v>
      </c>
      <c r="J35" s="30"/>
      <c r="K35" s="31">
        <f>K34</f>
        <v>180</v>
      </c>
      <c r="L35" s="31">
        <f>L34</f>
        <v>2947</v>
      </c>
    </row>
    <row r="36" spans="1:12" ht="17.25" thickBot="1" x14ac:dyDescent="0.3">
      <c r="A36" s="48" t="s">
        <v>60</v>
      </c>
      <c r="B36" s="6" t="s">
        <v>18</v>
      </c>
      <c r="C36" s="51"/>
      <c r="D36" s="7">
        <f>E36+F36+G36+H36</f>
        <v>13</v>
      </c>
      <c r="E36" s="30"/>
      <c r="F36" s="30"/>
      <c r="G36" s="30"/>
      <c r="H36" s="30">
        <f>1+12</f>
        <v>13</v>
      </c>
      <c r="I36" s="31" t="s">
        <v>16</v>
      </c>
      <c r="J36" s="31" t="s">
        <v>16</v>
      </c>
      <c r="K36" s="31" t="s">
        <v>16</v>
      </c>
      <c r="L36" s="31" t="s">
        <v>16</v>
      </c>
    </row>
    <row r="37" spans="1:12" ht="48.75" thickBot="1" x14ac:dyDescent="0.3">
      <c r="A37" s="48" t="s">
        <v>73</v>
      </c>
      <c r="B37" s="6" t="s">
        <v>19</v>
      </c>
      <c r="C37" s="51" t="s">
        <v>53</v>
      </c>
      <c r="D37" s="7">
        <f t="shared" si="1"/>
        <v>21</v>
      </c>
      <c r="E37" s="30"/>
      <c r="F37" s="30"/>
      <c r="G37" s="30"/>
      <c r="H37" s="30">
        <f>18</f>
        <v>18</v>
      </c>
      <c r="I37" s="30">
        <v>1</v>
      </c>
      <c r="J37" s="30"/>
      <c r="K37" s="31">
        <f>2</f>
        <v>2</v>
      </c>
      <c r="L37" s="31">
        <f>L46</f>
        <v>0</v>
      </c>
    </row>
    <row r="38" spans="1:12" ht="24.75" thickBot="1" x14ac:dyDescent="0.3">
      <c r="A38" s="48">
        <v>2</v>
      </c>
      <c r="B38" s="6" t="s">
        <v>83</v>
      </c>
      <c r="C38" s="51" t="s">
        <v>53</v>
      </c>
      <c r="D38" s="7">
        <f>E38+F38+G38+H38+I38+J38</f>
        <v>88</v>
      </c>
      <c r="E38" s="30"/>
      <c r="F38" s="30">
        <v>1</v>
      </c>
      <c r="G38" s="30"/>
      <c r="H38" s="30">
        <f>1+10+27+26+2</f>
        <v>66</v>
      </c>
      <c r="I38" s="30">
        <f>11+9+1</f>
        <v>21</v>
      </c>
      <c r="J38" s="30"/>
      <c r="K38" s="31" t="s">
        <v>16</v>
      </c>
      <c r="L38" s="31" t="s">
        <v>16</v>
      </c>
    </row>
    <row r="39" spans="1:12" ht="48.75" thickBot="1" x14ac:dyDescent="0.3">
      <c r="A39" s="48" t="s">
        <v>61</v>
      </c>
      <c r="B39" s="6" t="s">
        <v>20</v>
      </c>
      <c r="C39" s="51" t="s">
        <v>53</v>
      </c>
      <c r="D39" s="7">
        <f t="shared" ref="D39:D42" si="2">E39+F39+G39+H39+I39+J39</f>
        <v>20</v>
      </c>
      <c r="E39" s="30"/>
      <c r="F39" s="30"/>
      <c r="G39" s="30"/>
      <c r="H39" s="30">
        <v>13</v>
      </c>
      <c r="I39" s="30">
        <v>7</v>
      </c>
      <c r="J39" s="30"/>
      <c r="K39" s="31" t="s">
        <v>16</v>
      </c>
      <c r="L39" s="31" t="s">
        <v>16</v>
      </c>
    </row>
    <row r="40" spans="1:12" ht="48.75" thickBot="1" x14ac:dyDescent="0.3">
      <c r="A40" s="48">
        <v>3</v>
      </c>
      <c r="B40" s="6" t="s">
        <v>84</v>
      </c>
      <c r="C40" s="51" t="s">
        <v>53</v>
      </c>
      <c r="D40" s="7">
        <f t="shared" si="2"/>
        <v>11</v>
      </c>
      <c r="E40" s="30"/>
      <c r="F40" s="30">
        <v>1</v>
      </c>
      <c r="G40" s="30"/>
      <c r="H40" s="30">
        <f>1+7+7-6</f>
        <v>9</v>
      </c>
      <c r="I40" s="30">
        <f>1</f>
        <v>1</v>
      </c>
      <c r="J40" s="30"/>
      <c r="K40" s="31" t="s">
        <v>16</v>
      </c>
      <c r="L40" s="31" t="s">
        <v>16</v>
      </c>
    </row>
    <row r="41" spans="1:12" ht="48.75" thickBot="1" x14ac:dyDescent="0.3">
      <c r="A41" s="48" t="s">
        <v>68</v>
      </c>
      <c r="B41" s="6" t="s">
        <v>72</v>
      </c>
      <c r="C41" s="51" t="s">
        <v>53</v>
      </c>
      <c r="D41" s="7">
        <f t="shared" si="2"/>
        <v>5</v>
      </c>
      <c r="E41" s="30"/>
      <c r="F41" s="30">
        <v>1</v>
      </c>
      <c r="G41" s="30"/>
      <c r="H41" s="30">
        <v>4</v>
      </c>
      <c r="I41" s="30"/>
      <c r="J41" s="30"/>
      <c r="K41" s="31" t="s">
        <v>16</v>
      </c>
      <c r="L41" s="31" t="s">
        <v>16</v>
      </c>
    </row>
    <row r="42" spans="1:12" ht="72.75" thickBot="1" x14ac:dyDescent="0.3">
      <c r="A42" s="48" t="s">
        <v>69</v>
      </c>
      <c r="B42" s="6" t="s">
        <v>21</v>
      </c>
      <c r="C42" s="51" t="s">
        <v>53</v>
      </c>
      <c r="D42" s="7">
        <f t="shared" si="2"/>
        <v>2</v>
      </c>
      <c r="E42" s="30"/>
      <c r="F42" s="30"/>
      <c r="G42" s="30"/>
      <c r="H42" s="30">
        <v>2</v>
      </c>
      <c r="I42" s="30"/>
      <c r="J42" s="30"/>
      <c r="K42" s="31" t="s">
        <v>16</v>
      </c>
      <c r="L42" s="31" t="s">
        <v>16</v>
      </c>
    </row>
    <row r="43" spans="1:12" ht="24.75" thickBot="1" x14ac:dyDescent="0.3">
      <c r="A43" s="48">
        <v>4</v>
      </c>
      <c r="B43" s="6" t="s">
        <v>22</v>
      </c>
      <c r="C43" s="51" t="s">
        <v>53</v>
      </c>
      <c r="D43" s="7">
        <f t="shared" si="1"/>
        <v>3421</v>
      </c>
      <c r="E43" s="30"/>
      <c r="F43" s="30">
        <v>38</v>
      </c>
      <c r="G43" s="30"/>
      <c r="H43" s="30">
        <f>1+2+1+18+1+9+227+28-59</f>
        <v>228</v>
      </c>
      <c r="I43" s="30">
        <f>14+14</f>
        <v>28</v>
      </c>
      <c r="J43" s="30"/>
      <c r="K43" s="30">
        <v>180</v>
      </c>
      <c r="L43" s="30">
        <f>75+57+67+19+21+30+55+176+568+1604+247+28</f>
        <v>2947</v>
      </c>
    </row>
    <row r="44" spans="1:12" ht="24.75" thickBot="1" x14ac:dyDescent="0.3">
      <c r="A44" s="1" t="s">
        <v>51</v>
      </c>
      <c r="B44" s="5" t="s">
        <v>74</v>
      </c>
      <c r="C44" s="50" t="s">
        <v>53</v>
      </c>
      <c r="D44" s="7">
        <f t="shared" si="1"/>
        <v>3244</v>
      </c>
      <c r="E44" s="32"/>
      <c r="F44" s="32">
        <v>38</v>
      </c>
      <c r="G44" s="32"/>
      <c r="H44" s="32">
        <v>61</v>
      </c>
      <c r="I44" s="32">
        <f>13+1+4</f>
        <v>18</v>
      </c>
      <c r="J44" s="32"/>
      <c r="K44" s="32">
        <v>180</v>
      </c>
      <c r="L44" s="32">
        <f>75+57+67+19+21+30+55+176+568+1604+247+28</f>
        <v>2947</v>
      </c>
    </row>
    <row r="45" spans="1:12" ht="17.25" thickBot="1" x14ac:dyDescent="0.3">
      <c r="A45" s="3" t="s">
        <v>24</v>
      </c>
      <c r="B45" s="6" t="s">
        <v>25</v>
      </c>
      <c r="C45" s="51" t="s">
        <v>53</v>
      </c>
      <c r="D45" s="7">
        <f>E45+F45+G45+H45</f>
        <v>189</v>
      </c>
      <c r="E45" s="30"/>
      <c r="F45" s="30"/>
      <c r="G45" s="30"/>
      <c r="H45" s="30">
        <f>1+7+209+1-29</f>
        <v>189</v>
      </c>
      <c r="I45" s="31" t="s">
        <v>16</v>
      </c>
      <c r="J45" s="31" t="s">
        <v>16</v>
      </c>
      <c r="K45" s="31" t="s">
        <v>16</v>
      </c>
      <c r="L45" s="31" t="s">
        <v>16</v>
      </c>
    </row>
    <row r="46" spans="1:12" ht="48.75" thickBot="1" x14ac:dyDescent="0.3">
      <c r="A46" s="3" t="s">
        <v>26</v>
      </c>
      <c r="B46" s="6" t="s">
        <v>19</v>
      </c>
      <c r="C46" s="51" t="s">
        <v>53</v>
      </c>
      <c r="D46" s="7">
        <f t="shared" si="1"/>
        <v>16</v>
      </c>
      <c r="E46" s="30"/>
      <c r="F46" s="30"/>
      <c r="G46" s="30"/>
      <c r="H46" s="30">
        <v>14</v>
      </c>
      <c r="I46" s="30"/>
      <c r="J46" s="30"/>
      <c r="K46" s="30">
        <f>2</f>
        <v>2</v>
      </c>
      <c r="L46" s="30"/>
    </row>
    <row r="47" spans="1:12" ht="36.75" thickBot="1" x14ac:dyDescent="0.3">
      <c r="A47" s="3" t="s">
        <v>82</v>
      </c>
      <c r="B47" s="6" t="s">
        <v>85</v>
      </c>
      <c r="C47" s="51" t="s">
        <v>53</v>
      </c>
      <c r="D47" s="7">
        <f t="shared" ref="D47:D65" si="3">E47+F47+G47+H47+I47+J47</f>
        <v>136</v>
      </c>
      <c r="E47" s="30"/>
      <c r="F47" s="30"/>
      <c r="G47" s="30"/>
      <c r="H47" s="30">
        <f>1+9+108+21-23</f>
        <v>116</v>
      </c>
      <c r="I47" s="30">
        <f>10+9+1</f>
        <v>20</v>
      </c>
      <c r="J47" s="30"/>
      <c r="K47" s="31" t="s">
        <v>16</v>
      </c>
      <c r="L47" s="31" t="s">
        <v>16</v>
      </c>
    </row>
    <row r="48" spans="1:12" ht="36.75" thickBot="1" x14ac:dyDescent="0.3">
      <c r="A48" s="3" t="s">
        <v>27</v>
      </c>
      <c r="B48" s="6" t="s">
        <v>75</v>
      </c>
      <c r="C48" s="51" t="s">
        <v>53</v>
      </c>
      <c r="D48" s="7">
        <f t="shared" si="3"/>
        <v>68</v>
      </c>
      <c r="E48" s="30"/>
      <c r="F48" s="30"/>
      <c r="G48" s="30"/>
      <c r="H48" s="30">
        <v>61</v>
      </c>
      <c r="I48" s="30">
        <v>7</v>
      </c>
      <c r="J48" s="30"/>
      <c r="K48" s="31" t="s">
        <v>16</v>
      </c>
      <c r="L48" s="31" t="s">
        <v>16</v>
      </c>
    </row>
    <row r="49" spans="1:12" ht="24.75" thickBot="1" x14ac:dyDescent="0.3">
      <c r="A49" s="49">
        <v>6</v>
      </c>
      <c r="B49" s="6" t="s">
        <v>28</v>
      </c>
      <c r="C49" s="51" t="s">
        <v>76</v>
      </c>
      <c r="D49" s="7">
        <f t="shared" si="3"/>
        <v>485</v>
      </c>
      <c r="E49" s="30"/>
      <c r="F49" s="30">
        <v>6</v>
      </c>
      <c r="G49" s="30"/>
      <c r="H49" s="30">
        <f>2+40+2+16+130-4+75+174</f>
        <v>435</v>
      </c>
      <c r="I49" s="30">
        <f>21+5+18</f>
        <v>44</v>
      </c>
      <c r="J49" s="30"/>
      <c r="K49" s="31" t="s">
        <v>16</v>
      </c>
      <c r="L49" s="31" t="s">
        <v>16</v>
      </c>
    </row>
    <row r="50" spans="1:12" ht="24.75" thickBot="1" x14ac:dyDescent="0.3">
      <c r="A50" s="3" t="s">
        <v>29</v>
      </c>
      <c r="B50" s="6" t="s">
        <v>30</v>
      </c>
      <c r="C50" s="51" t="s">
        <v>76</v>
      </c>
      <c r="D50" s="7">
        <f t="shared" si="3"/>
        <v>259</v>
      </c>
      <c r="E50" s="30"/>
      <c r="F50" s="30">
        <v>6</v>
      </c>
      <c r="G50" s="30"/>
      <c r="H50" s="30">
        <v>225</v>
      </c>
      <c r="I50" s="30">
        <v>28</v>
      </c>
      <c r="J50" s="30"/>
      <c r="K50" s="31" t="s">
        <v>16</v>
      </c>
      <c r="L50" s="31" t="s">
        <v>16</v>
      </c>
    </row>
    <row r="51" spans="1:12" ht="36.75" thickBot="1" x14ac:dyDescent="0.3">
      <c r="A51" s="3" t="s">
        <v>31</v>
      </c>
      <c r="B51" s="6" t="s">
        <v>86</v>
      </c>
      <c r="C51" s="51" t="s">
        <v>76</v>
      </c>
      <c r="D51" s="7">
        <f t="shared" si="3"/>
        <v>72</v>
      </c>
      <c r="E51" s="30"/>
      <c r="F51" s="30"/>
      <c r="G51" s="30"/>
      <c r="H51" s="30">
        <f>9+2+45+10</f>
        <v>66</v>
      </c>
      <c r="I51" s="30">
        <f>1+5</f>
        <v>6</v>
      </c>
      <c r="J51" s="30"/>
      <c r="K51" s="31" t="s">
        <v>16</v>
      </c>
      <c r="L51" s="31" t="s">
        <v>16</v>
      </c>
    </row>
    <row r="52" spans="1:12" ht="24.75" thickBot="1" x14ac:dyDescent="0.3">
      <c r="A52" s="3" t="s">
        <v>32</v>
      </c>
      <c r="B52" s="6" t="s">
        <v>23</v>
      </c>
      <c r="C52" s="51" t="s">
        <v>76</v>
      </c>
      <c r="D52" s="7">
        <f t="shared" si="3"/>
        <v>10</v>
      </c>
      <c r="E52" s="30"/>
      <c r="F52" s="30"/>
      <c r="G52" s="30"/>
      <c r="H52" s="30">
        <f>9</f>
        <v>9</v>
      </c>
      <c r="I52" s="30">
        <v>1</v>
      </c>
      <c r="J52" s="30"/>
      <c r="K52" s="31" t="s">
        <v>16</v>
      </c>
      <c r="L52" s="31" t="s">
        <v>16</v>
      </c>
    </row>
    <row r="53" spans="1:12" ht="24.75" thickBot="1" x14ac:dyDescent="0.3">
      <c r="A53" s="49">
        <v>8</v>
      </c>
      <c r="B53" s="6" t="s">
        <v>33</v>
      </c>
      <c r="C53" s="51" t="s">
        <v>64</v>
      </c>
      <c r="D53" s="8">
        <f>E53+F53+G53+H53+I53+J53+K53+L53</f>
        <v>540982.51300000004</v>
      </c>
      <c r="E53" s="33"/>
      <c r="F53" s="33">
        <v>12411.65</v>
      </c>
      <c r="G53" s="33"/>
      <c r="H53" s="33">
        <f>23.42+2172.76+37.43+24751.69+610.91+11968+169677.72+267701.78-69498.19</f>
        <v>407445.52</v>
      </c>
      <c r="I53" s="33">
        <f>2083.333+380.5+3818.12</f>
        <v>6281.9529999999995</v>
      </c>
      <c r="J53" s="33"/>
      <c r="K53" s="34">
        <f>366.13+307+5072.6+8625.95+738.1-652.03</f>
        <v>14457.75</v>
      </c>
      <c r="L53" s="34">
        <f>1619.96+868.27+1199.66+285.3+1063.66+689.84+1664.41+8120.25+6971.5+62069.88+5717.9+10115.01</f>
        <v>100385.63999999998</v>
      </c>
    </row>
    <row r="54" spans="1:12" ht="24.75" thickBot="1" x14ac:dyDescent="0.3">
      <c r="A54" s="3" t="s">
        <v>34</v>
      </c>
      <c r="B54" s="6" t="s">
        <v>30</v>
      </c>
      <c r="C54" s="51" t="s">
        <v>64</v>
      </c>
      <c r="D54" s="8">
        <f>E54+F54+G54+H54+I54+J54+K54+L54</f>
        <v>186305.64999999997</v>
      </c>
      <c r="E54" s="33"/>
      <c r="F54" s="33">
        <v>12411.65</v>
      </c>
      <c r="G54" s="33"/>
      <c r="H54" s="33">
        <v>56253.55</v>
      </c>
      <c r="I54" s="33">
        <v>2797.06</v>
      </c>
      <c r="J54" s="33"/>
      <c r="K54" s="34">
        <f>366.13+307+5072.6+8625.95+738.1-652.03</f>
        <v>14457.75</v>
      </c>
      <c r="L54" s="34">
        <f>1619.96+868.27+1199.66+285.3+1063.66+689.84+1664.41+8120.25+6971.5+62069.88+5717.9+10115.01</f>
        <v>100385.63999999998</v>
      </c>
    </row>
    <row r="55" spans="1:12" ht="17.25" thickBot="1" x14ac:dyDescent="0.3">
      <c r="A55" s="3" t="s">
        <v>35</v>
      </c>
      <c r="B55" s="6" t="s">
        <v>36</v>
      </c>
      <c r="C55" s="51" t="s">
        <v>64</v>
      </c>
      <c r="D55" s="8">
        <f>F55+G55+H55</f>
        <v>94254.7</v>
      </c>
      <c r="E55" s="33"/>
      <c r="F55" s="33"/>
      <c r="G55" s="33"/>
      <c r="H55" s="33">
        <f>23.42+12.76+37.43+39.2+94027.84+114.05</f>
        <v>94254.7</v>
      </c>
      <c r="I55" s="34" t="s">
        <v>16</v>
      </c>
      <c r="J55" s="34" t="s">
        <v>16</v>
      </c>
      <c r="K55" s="34" t="s">
        <v>16</v>
      </c>
      <c r="L55" s="34" t="s">
        <v>16</v>
      </c>
    </row>
    <row r="56" spans="1:12" ht="48.75" thickBot="1" x14ac:dyDescent="0.3">
      <c r="A56" s="3" t="s">
        <v>37</v>
      </c>
      <c r="B56" s="6" t="s">
        <v>19</v>
      </c>
      <c r="C56" s="51" t="s">
        <v>64</v>
      </c>
      <c r="D56" s="8">
        <f>F56+G56+H56</f>
        <v>238175.3</v>
      </c>
      <c r="E56" s="33"/>
      <c r="F56" s="33"/>
      <c r="G56" s="33"/>
      <c r="H56" s="33">
        <v>238175.3</v>
      </c>
      <c r="I56" s="33"/>
      <c r="J56" s="33"/>
      <c r="K56" s="34" t="s">
        <v>16</v>
      </c>
      <c r="L56" s="34" t="s">
        <v>16</v>
      </c>
    </row>
    <row r="57" spans="1:12" ht="36.75" thickBot="1" x14ac:dyDescent="0.3">
      <c r="A57" s="3" t="s">
        <v>38</v>
      </c>
      <c r="B57" s="6" t="s">
        <v>87</v>
      </c>
      <c r="C57" s="51" t="s">
        <v>64</v>
      </c>
      <c r="D57" s="8">
        <f>F57+G57+H57+I57</f>
        <v>306186.07</v>
      </c>
      <c r="E57" s="33"/>
      <c r="F57" s="33">
        <v>3383.07</v>
      </c>
      <c r="G57" s="33"/>
      <c r="H57" s="33">
        <f>2160+7640.32+95271.84+258116.99-64708.56</f>
        <v>298480.59000000003</v>
      </c>
      <c r="I57" s="33">
        <f>1564.02+2829.3-70.91</f>
        <v>4322.41</v>
      </c>
      <c r="J57" s="33"/>
      <c r="K57" s="34" t="s">
        <v>16</v>
      </c>
      <c r="L57" s="34" t="s">
        <v>16</v>
      </c>
    </row>
    <row r="58" spans="1:12" ht="36.75" thickBot="1" x14ac:dyDescent="0.3">
      <c r="A58" s="3" t="s">
        <v>39</v>
      </c>
      <c r="B58" s="6" t="s">
        <v>40</v>
      </c>
      <c r="C58" s="51" t="s">
        <v>64</v>
      </c>
      <c r="D58" s="8">
        <f>F58+G58+H58+I58</f>
        <v>35299.360000000001</v>
      </c>
      <c r="E58" s="33"/>
      <c r="F58" s="33">
        <v>3383.07</v>
      </c>
      <c r="G58" s="33"/>
      <c r="H58" s="33">
        <v>30794.32</v>
      </c>
      <c r="I58" s="33">
        <v>1121.97</v>
      </c>
      <c r="J58" s="33"/>
      <c r="K58" s="34" t="s">
        <v>16</v>
      </c>
      <c r="L58" s="34" t="s">
        <v>16</v>
      </c>
    </row>
    <row r="59" spans="1:12" ht="60.75" thickBot="1" x14ac:dyDescent="0.3">
      <c r="A59" s="3" t="s">
        <v>41</v>
      </c>
      <c r="B59" s="6" t="s">
        <v>88</v>
      </c>
      <c r="C59" s="51" t="s">
        <v>64</v>
      </c>
      <c r="D59" s="8">
        <f t="shared" ref="D59:D60" si="4">F59+G59+H59+I59</f>
        <v>54815.57</v>
      </c>
      <c r="E59" s="33"/>
      <c r="F59" s="33">
        <v>3383.07</v>
      </c>
      <c r="G59" s="33"/>
      <c r="H59" s="33">
        <f>149.22+47990.49+15705.18-12445.57</f>
        <v>51399.32</v>
      </c>
      <c r="I59" s="33">
        <f>33.18</f>
        <v>33.18</v>
      </c>
      <c r="J59" s="33"/>
      <c r="K59" s="34" t="s">
        <v>16</v>
      </c>
      <c r="L59" s="34" t="s">
        <v>16</v>
      </c>
    </row>
    <row r="60" spans="1:12" ht="48.75" thickBot="1" x14ac:dyDescent="0.3">
      <c r="A60" s="1" t="s">
        <v>42</v>
      </c>
      <c r="B60" s="5" t="s">
        <v>43</v>
      </c>
      <c r="C60" s="50" t="s">
        <v>64</v>
      </c>
      <c r="D60" s="8">
        <f t="shared" si="4"/>
        <v>3383.07</v>
      </c>
      <c r="E60" s="35"/>
      <c r="F60" s="35">
        <v>3383.07</v>
      </c>
      <c r="G60" s="35"/>
      <c r="H60" s="35"/>
      <c r="I60" s="35"/>
      <c r="J60" s="35"/>
      <c r="K60" s="36" t="s">
        <v>16</v>
      </c>
      <c r="L60" s="36" t="s">
        <v>16</v>
      </c>
    </row>
    <row r="61" spans="1:12" ht="72.75" thickBot="1" x14ac:dyDescent="0.3">
      <c r="A61" s="3" t="s">
        <v>44</v>
      </c>
      <c r="B61" s="6" t="s">
        <v>45</v>
      </c>
      <c r="C61" s="51" t="s">
        <v>64</v>
      </c>
      <c r="D61" s="8">
        <f>F61+G61+H61+I61</f>
        <v>15705.18</v>
      </c>
      <c r="E61" s="33"/>
      <c r="F61" s="33"/>
      <c r="G61" s="33"/>
      <c r="H61" s="33">
        <v>15705.18</v>
      </c>
      <c r="I61" s="33"/>
      <c r="J61" s="33"/>
      <c r="K61" s="34" t="s">
        <v>16</v>
      </c>
      <c r="L61" s="34" t="s">
        <v>16</v>
      </c>
    </row>
    <row r="62" spans="1:12" ht="48.75" thickBot="1" x14ac:dyDescent="0.3">
      <c r="A62" s="49">
        <v>11</v>
      </c>
      <c r="B62" s="6" t="s">
        <v>77</v>
      </c>
      <c r="C62" s="51" t="s">
        <v>64</v>
      </c>
      <c r="D62" s="8">
        <f t="shared" ref="D62:D63" si="5">E62+F62+G62+H62+I62+J62+K62+L62</f>
        <v>503976.83000000007</v>
      </c>
      <c r="E62" s="33"/>
      <c r="F62" s="33">
        <v>7446.84</v>
      </c>
      <c r="G62" s="33"/>
      <c r="H62" s="33">
        <f>20.36+2171.4+32.57+20087.14+610.91+9929.8+86239.3+242411.81+14514.95</f>
        <v>376018.24000000005</v>
      </c>
      <c r="I62" s="33">
        <f>1884.71+343.9+2829.3+610.45</f>
        <v>5668.36</v>
      </c>
      <c r="J62" s="33"/>
      <c r="K62" s="34">
        <f>366.13+307+5072.6+8625.95+738.1-652.03</f>
        <v>14457.75</v>
      </c>
      <c r="L62" s="34">
        <f>1619.96+868.27+1199.66+285.3+1063.66+689.84+1664.41+8120.25+6971.5+62069.88+5717.9+10115.01</f>
        <v>100385.63999999998</v>
      </c>
    </row>
    <row r="63" spans="1:12" ht="24.75" thickBot="1" x14ac:dyDescent="0.3">
      <c r="A63" s="3" t="s">
        <v>46</v>
      </c>
      <c r="B63" s="6" t="s">
        <v>74</v>
      </c>
      <c r="C63" s="51" t="s">
        <v>64</v>
      </c>
      <c r="D63" s="8">
        <f t="shared" si="5"/>
        <v>160368.33999999997</v>
      </c>
      <c r="E63" s="33"/>
      <c r="F63" s="33">
        <v>7446.84</v>
      </c>
      <c r="G63" s="33"/>
      <c r="H63" s="33">
        <v>35685.42</v>
      </c>
      <c r="I63" s="33">
        <v>2392.69</v>
      </c>
      <c r="J63" s="33"/>
      <c r="K63" s="34">
        <f>366.13+307+5072.6+8625.95+738.1-652.03</f>
        <v>14457.75</v>
      </c>
      <c r="L63" s="34">
        <f>1619.96+868.27+1199.66+285.3+1063.66+689.84+1664.41+8120.25+6971.5+62069.88+5717.9+10115.01</f>
        <v>100385.63999999998</v>
      </c>
    </row>
    <row r="64" spans="1:12" ht="17.25" thickBot="1" x14ac:dyDescent="0.3">
      <c r="A64" s="3" t="s">
        <v>47</v>
      </c>
      <c r="B64" s="6" t="s">
        <v>25</v>
      </c>
      <c r="C64" s="51" t="s">
        <v>64</v>
      </c>
      <c r="D64" s="8">
        <f>H64</f>
        <v>54338.52</v>
      </c>
      <c r="E64" s="33"/>
      <c r="F64" s="33"/>
      <c r="G64" s="33"/>
      <c r="H64" s="33">
        <f>20.36+12+32.57+34.2+54136.97+102.42</f>
        <v>54338.52</v>
      </c>
      <c r="I64" s="33"/>
      <c r="J64" s="33"/>
      <c r="K64" s="34" t="s">
        <v>16</v>
      </c>
      <c r="L64" s="34" t="s">
        <v>16</v>
      </c>
    </row>
    <row r="65" spans="1:12" ht="48.75" thickBot="1" x14ac:dyDescent="0.3">
      <c r="A65" s="3" t="s">
        <v>48</v>
      </c>
      <c r="B65" s="6" t="s">
        <v>19</v>
      </c>
      <c r="C65" s="51" t="s">
        <v>64</v>
      </c>
      <c r="D65" s="8">
        <f t="shared" si="3"/>
        <v>234574.6</v>
      </c>
      <c r="E65" s="33"/>
      <c r="F65" s="33"/>
      <c r="G65" s="33"/>
      <c r="H65" s="33">
        <v>234574.6</v>
      </c>
      <c r="I65" s="33"/>
      <c r="J65" s="33"/>
      <c r="K65" s="34" t="s">
        <v>16</v>
      </c>
      <c r="L65" s="34" t="s">
        <v>16</v>
      </c>
    </row>
    <row r="66" spans="1:12" ht="24.75" thickBot="1" x14ac:dyDescent="0.3">
      <c r="A66" s="3" t="s">
        <v>49</v>
      </c>
      <c r="B66" s="6" t="s">
        <v>89</v>
      </c>
      <c r="C66" s="51" t="s">
        <v>64</v>
      </c>
      <c r="D66" s="8">
        <f t="shared" si="1"/>
        <v>503976.83000000007</v>
      </c>
      <c r="E66" s="33"/>
      <c r="F66" s="33">
        <v>7446.84</v>
      </c>
      <c r="G66" s="33"/>
      <c r="H66" s="33">
        <f>20.36+2171.4+32.57+20087.14+610.91+9929.8+86239.3+242411.81+14514.95</f>
        <v>376018.24000000005</v>
      </c>
      <c r="I66" s="33">
        <f>1884.71+343.9+2829.3+610.45</f>
        <v>5668.36</v>
      </c>
      <c r="J66" s="33"/>
      <c r="K66" s="33">
        <f>366.13+307+5072.6+8625.95+738.1-652.03</f>
        <v>14457.75</v>
      </c>
      <c r="L66" s="33">
        <f>1619.96+868.27+1199.66+285.3+1063.66+689.84+1664.41+8120.25+6971.5+62069.88+5717.9+10115.01</f>
        <v>100385.63999999998</v>
      </c>
    </row>
    <row r="67" spans="1:12" ht="24.75" thickBot="1" x14ac:dyDescent="0.3">
      <c r="A67" s="3" t="s">
        <v>78</v>
      </c>
      <c r="B67" s="6" t="s">
        <v>225</v>
      </c>
      <c r="C67" s="51" t="s">
        <v>64</v>
      </c>
      <c r="D67" s="8">
        <f t="shared" si="1"/>
        <v>160368.33999999997</v>
      </c>
      <c r="E67" s="33"/>
      <c r="F67" s="33">
        <v>7446.84</v>
      </c>
      <c r="G67" s="33"/>
      <c r="H67" s="33">
        <v>35685.42</v>
      </c>
      <c r="I67" s="33">
        <v>2392.69</v>
      </c>
      <c r="J67" s="33"/>
      <c r="K67" s="34">
        <f>366.13+307+5072.6+8625.95+738.1-652.03</f>
        <v>14457.75</v>
      </c>
      <c r="L67" s="34">
        <f>1619.96+868.27+1199.66+285.3+1063.66+689.84+1664.41+8120.25+6971.5+62069.88+5717.9+10115.01</f>
        <v>100385.63999999998</v>
      </c>
    </row>
    <row r="68" spans="1:12" ht="17.25" thickBot="1" x14ac:dyDescent="0.3">
      <c r="A68" s="3" t="s">
        <v>79</v>
      </c>
      <c r="B68" s="6" t="s">
        <v>25</v>
      </c>
      <c r="C68" s="51" t="s">
        <v>64</v>
      </c>
      <c r="D68" s="8">
        <f>E68+F68+G68+H68</f>
        <v>54338.52</v>
      </c>
      <c r="E68" s="33"/>
      <c r="F68" s="33"/>
      <c r="G68" s="33"/>
      <c r="H68" s="33">
        <f>20.36+12+32.57+54136.97+102.42+34.2</f>
        <v>54338.52</v>
      </c>
      <c r="I68" s="34" t="s">
        <v>16</v>
      </c>
      <c r="J68" s="34" t="s">
        <v>16</v>
      </c>
      <c r="K68" s="34" t="s">
        <v>16</v>
      </c>
      <c r="L68" s="34" t="s">
        <v>16</v>
      </c>
    </row>
    <row r="69" spans="1:12" ht="48.75" thickBot="1" x14ac:dyDescent="0.3">
      <c r="A69" s="3" t="s">
        <v>80</v>
      </c>
      <c r="B69" s="6" t="s">
        <v>19</v>
      </c>
      <c r="C69" s="51" t="s">
        <v>64</v>
      </c>
      <c r="D69" s="8">
        <f t="shared" si="1"/>
        <v>234574.6</v>
      </c>
      <c r="E69" s="33"/>
      <c r="F69" s="33"/>
      <c r="G69" s="33"/>
      <c r="H69" s="33">
        <v>234574.6</v>
      </c>
      <c r="I69" s="33"/>
      <c r="J69" s="33"/>
      <c r="K69" s="33"/>
      <c r="L69" s="33"/>
    </row>
    <row r="70" spans="1:12" ht="16.5" x14ac:dyDescent="0.25">
      <c r="A70" s="23"/>
      <c r="B70" s="24"/>
      <c r="C70" s="25"/>
      <c r="D70" s="26"/>
      <c r="E70" s="27"/>
      <c r="F70" s="27"/>
      <c r="G70" s="27"/>
      <c r="H70" s="27"/>
      <c r="I70" s="27"/>
      <c r="J70" s="27"/>
      <c r="K70" s="27"/>
      <c r="L70" s="27"/>
    </row>
    <row r="71" spans="1:12" ht="22.5" customHeight="1" x14ac:dyDescent="0.3">
      <c r="B71" s="105" t="s">
        <v>147</v>
      </c>
      <c r="C71" s="106"/>
      <c r="D71" s="106"/>
      <c r="E71" s="106"/>
      <c r="F71" s="106"/>
      <c r="G71" s="106"/>
      <c r="H71" s="106"/>
      <c r="I71" s="106"/>
      <c r="J71" s="106"/>
      <c r="K71" s="106"/>
      <c r="L71" s="106"/>
    </row>
    <row r="72" spans="1:12" ht="22.5" customHeight="1" x14ac:dyDescent="0.3">
      <c r="B72" s="54"/>
      <c r="C72" s="70"/>
      <c r="D72" s="70"/>
      <c r="E72" s="70"/>
      <c r="F72" s="70"/>
      <c r="G72" s="70"/>
      <c r="H72" s="70"/>
      <c r="I72" s="70"/>
      <c r="J72" s="70"/>
      <c r="K72" s="70"/>
      <c r="L72" s="70"/>
    </row>
    <row r="73" spans="1:12" ht="15.75" x14ac:dyDescent="0.25">
      <c r="A73" s="103" t="s">
        <v>0</v>
      </c>
      <c r="B73" s="103" t="s">
        <v>1</v>
      </c>
      <c r="C73" s="103" t="s">
        <v>2</v>
      </c>
      <c r="D73" s="104" t="s">
        <v>3</v>
      </c>
      <c r="E73" s="104" t="s">
        <v>4</v>
      </c>
      <c r="F73" s="104"/>
      <c r="G73" s="104"/>
      <c r="H73" s="104"/>
      <c r="I73" s="104"/>
      <c r="J73" s="104"/>
      <c r="K73" s="104"/>
      <c r="L73" s="104"/>
    </row>
    <row r="74" spans="1:12" ht="15.75" x14ac:dyDescent="0.25">
      <c r="A74" s="103"/>
      <c r="B74" s="103"/>
      <c r="C74" s="103"/>
      <c r="D74" s="104"/>
      <c r="E74" s="104" t="s">
        <v>5</v>
      </c>
      <c r="F74" s="104"/>
      <c r="G74" s="104"/>
      <c r="H74" s="104"/>
      <c r="I74" s="104"/>
      <c r="J74" s="104"/>
      <c r="K74" s="104" t="s">
        <v>6</v>
      </c>
      <c r="L74" s="104"/>
    </row>
    <row r="75" spans="1:12" ht="15.75" x14ac:dyDescent="0.25">
      <c r="A75" s="103"/>
      <c r="B75" s="103"/>
      <c r="C75" s="103"/>
      <c r="D75" s="104"/>
      <c r="E75" s="104" t="s">
        <v>7</v>
      </c>
      <c r="F75" s="104"/>
      <c r="G75" s="104"/>
      <c r="H75" s="104" t="s">
        <v>8</v>
      </c>
      <c r="I75" s="104" t="s">
        <v>9</v>
      </c>
      <c r="J75" s="104" t="s">
        <v>10</v>
      </c>
      <c r="K75" s="104"/>
      <c r="L75" s="104"/>
    </row>
    <row r="76" spans="1:12" ht="110.25" x14ac:dyDescent="0.25">
      <c r="A76" s="103"/>
      <c r="B76" s="103"/>
      <c r="C76" s="103"/>
      <c r="D76" s="104"/>
      <c r="E76" s="53" t="s">
        <v>11</v>
      </c>
      <c r="F76" s="53" t="s">
        <v>12</v>
      </c>
      <c r="G76" s="53" t="s">
        <v>93</v>
      </c>
      <c r="H76" s="104"/>
      <c r="I76" s="104"/>
      <c r="J76" s="104"/>
      <c r="K76" s="53" t="s">
        <v>14</v>
      </c>
      <c r="L76" s="53" t="s">
        <v>15</v>
      </c>
    </row>
    <row r="77" spans="1:12" ht="16.5" thickBot="1" x14ac:dyDescent="0.3">
      <c r="A77" s="52">
        <v>1</v>
      </c>
      <c r="B77" s="52">
        <v>2</v>
      </c>
      <c r="C77" s="52">
        <v>3</v>
      </c>
      <c r="D77" s="53">
        <v>4</v>
      </c>
      <c r="E77" s="53">
        <v>5</v>
      </c>
      <c r="F77" s="53">
        <v>6</v>
      </c>
      <c r="G77" s="53">
        <v>7</v>
      </c>
      <c r="H77" s="53">
        <v>8</v>
      </c>
      <c r="I77" s="53">
        <v>9</v>
      </c>
      <c r="J77" s="53">
        <v>10</v>
      </c>
      <c r="K77" s="53">
        <v>11</v>
      </c>
      <c r="L77" s="53">
        <v>12</v>
      </c>
    </row>
    <row r="78" spans="1:12" ht="72.75" thickBot="1" x14ac:dyDescent="0.3">
      <c r="A78" s="52">
        <v>1</v>
      </c>
      <c r="B78" s="5" t="s">
        <v>94</v>
      </c>
      <c r="C78" s="52" t="s">
        <v>53</v>
      </c>
      <c r="D78" s="64">
        <f>E78+F78+G78+H78+I78+J78</f>
        <v>65</v>
      </c>
      <c r="E78" s="64"/>
      <c r="F78" s="64"/>
      <c r="G78" s="64"/>
      <c r="H78" s="64">
        <f>23+1+18+17</f>
        <v>59</v>
      </c>
      <c r="I78" s="64">
        <v>6</v>
      </c>
      <c r="J78" s="64">
        <v>0</v>
      </c>
      <c r="K78" s="64" t="s">
        <v>16</v>
      </c>
      <c r="L78" s="64" t="s">
        <v>16</v>
      </c>
    </row>
    <row r="79" spans="1:12" ht="108.75" thickBot="1" x14ac:dyDescent="0.3">
      <c r="A79" s="52" t="s">
        <v>95</v>
      </c>
      <c r="B79" s="6" t="s">
        <v>96</v>
      </c>
      <c r="C79" s="52" t="s">
        <v>53</v>
      </c>
      <c r="D79" s="64">
        <f>E79+F79+G79+H79+J79</f>
        <v>9</v>
      </c>
      <c r="E79" s="64"/>
      <c r="F79" s="64"/>
      <c r="G79" s="64"/>
      <c r="H79" s="64">
        <v>9</v>
      </c>
      <c r="I79" s="64" t="s">
        <v>16</v>
      </c>
      <c r="J79" s="64"/>
      <c r="K79" s="64" t="s">
        <v>16</v>
      </c>
      <c r="L79" s="64" t="s">
        <v>16</v>
      </c>
    </row>
    <row r="80" spans="1:12" ht="72.75" thickBot="1" x14ac:dyDescent="0.3">
      <c r="A80" s="11">
        <v>2</v>
      </c>
      <c r="B80" s="12" t="s">
        <v>97</v>
      </c>
      <c r="C80" s="52" t="s">
        <v>53</v>
      </c>
      <c r="D80" s="64">
        <f>E80+F80+G80+H80+I80+J80</f>
        <v>17</v>
      </c>
      <c r="E80" s="64"/>
      <c r="F80" s="64"/>
      <c r="G80" s="64"/>
      <c r="H80" s="64">
        <f>15+0</f>
        <v>15</v>
      </c>
      <c r="I80" s="64">
        <v>2</v>
      </c>
      <c r="J80" s="64"/>
      <c r="K80" s="64" t="s">
        <v>16</v>
      </c>
      <c r="L80" s="64" t="s">
        <v>16</v>
      </c>
    </row>
    <row r="81" spans="1:12" ht="96.75" thickBot="1" x14ac:dyDescent="0.3">
      <c r="A81" s="13" t="s">
        <v>61</v>
      </c>
      <c r="B81" s="12" t="s">
        <v>98</v>
      </c>
      <c r="C81" s="52" t="s">
        <v>53</v>
      </c>
      <c r="D81" s="64">
        <f>E81+F81+G81+H81+J81</f>
        <v>1</v>
      </c>
      <c r="E81" s="64"/>
      <c r="F81" s="64"/>
      <c r="G81" s="64"/>
      <c r="H81" s="64">
        <v>1</v>
      </c>
      <c r="I81" s="64" t="s">
        <v>16</v>
      </c>
      <c r="J81" s="64"/>
      <c r="K81" s="64" t="s">
        <v>16</v>
      </c>
      <c r="L81" s="64" t="s">
        <v>16</v>
      </c>
    </row>
    <row r="82" spans="1:12" ht="72.75" thickBot="1" x14ac:dyDescent="0.3">
      <c r="A82" s="14">
        <v>3</v>
      </c>
      <c r="B82" s="15" t="s">
        <v>99</v>
      </c>
      <c r="C82" s="52" t="s">
        <v>53</v>
      </c>
      <c r="D82" s="64">
        <f>E82+F82+G82+H82+I82+J82</f>
        <v>16</v>
      </c>
      <c r="E82" s="64"/>
      <c r="F82" s="64"/>
      <c r="G82" s="64"/>
      <c r="H82" s="64">
        <f>7+7</f>
        <v>14</v>
      </c>
      <c r="I82" s="64">
        <v>2</v>
      </c>
      <c r="J82" s="64"/>
      <c r="K82" s="64" t="s">
        <v>16</v>
      </c>
      <c r="L82" s="64" t="s">
        <v>16</v>
      </c>
    </row>
    <row r="83" spans="1:12" ht="108.75" thickBot="1" x14ac:dyDescent="0.3">
      <c r="A83" s="16" t="s">
        <v>68</v>
      </c>
      <c r="B83" s="12" t="s">
        <v>100</v>
      </c>
      <c r="C83" s="52" t="s">
        <v>53</v>
      </c>
      <c r="D83" s="64">
        <f>E83+F83+G83+H83+J83</f>
        <v>7</v>
      </c>
      <c r="E83" s="65"/>
      <c r="F83" s="64"/>
      <c r="G83" s="64"/>
      <c r="H83" s="64">
        <v>7</v>
      </c>
      <c r="I83" s="64" t="s">
        <v>16</v>
      </c>
      <c r="J83" s="64"/>
      <c r="K83" s="64" t="s">
        <v>16</v>
      </c>
      <c r="L83" s="64" t="s">
        <v>16</v>
      </c>
    </row>
    <row r="84" spans="1:12" ht="72.75" thickBot="1" x14ac:dyDescent="0.3">
      <c r="A84" s="16" t="s">
        <v>101</v>
      </c>
      <c r="B84" s="6" t="s">
        <v>102</v>
      </c>
      <c r="C84" s="52" t="s">
        <v>64</v>
      </c>
      <c r="D84" s="64">
        <f>E84+F84+G84+H84+I84+J84+K84+L84</f>
        <v>408547.93</v>
      </c>
      <c r="E84" s="64"/>
      <c r="F84" s="64"/>
      <c r="G84" s="64"/>
      <c r="H84" s="64">
        <f>245538.6+3900+135313.36</f>
        <v>384751.95999999996</v>
      </c>
      <c r="I84" s="64">
        <v>1900</v>
      </c>
      <c r="J84" s="64"/>
      <c r="K84" s="64">
        <v>630.83000000000004</v>
      </c>
      <c r="L84" s="64">
        <f>19994.61+1018.29+252.24</f>
        <v>21265.140000000003</v>
      </c>
    </row>
    <row r="85" spans="1:12" ht="84.75" thickBot="1" x14ac:dyDescent="0.3">
      <c r="A85" s="17" t="s">
        <v>70</v>
      </c>
      <c r="B85" s="6" t="s">
        <v>103</v>
      </c>
      <c r="C85" s="52" t="s">
        <v>64</v>
      </c>
      <c r="D85" s="64">
        <f>E85+F85+G85+H85+J85</f>
        <v>22058.400000000001</v>
      </c>
      <c r="E85" s="64"/>
      <c r="F85" s="64"/>
      <c r="G85" s="64"/>
      <c r="H85" s="64">
        <v>22058.400000000001</v>
      </c>
      <c r="I85" s="64" t="s">
        <v>16</v>
      </c>
      <c r="J85" s="64"/>
      <c r="K85" s="64" t="s">
        <v>16</v>
      </c>
      <c r="L85" s="64" t="s">
        <v>16</v>
      </c>
    </row>
    <row r="86" spans="1:12" ht="36.75" thickBot="1" x14ac:dyDescent="0.3">
      <c r="A86" s="16" t="s">
        <v>71</v>
      </c>
      <c r="B86" s="6" t="s">
        <v>104</v>
      </c>
      <c r="C86" s="52" t="s">
        <v>64</v>
      </c>
      <c r="D86" s="64">
        <f>E86+F86+G86+H86+I86+J86+K86+L86</f>
        <v>36779.221999999994</v>
      </c>
      <c r="E86" s="64"/>
      <c r="F86" s="64"/>
      <c r="G86" s="64"/>
      <c r="H86" s="64">
        <f>$H$44+2450+23200.76-910.83</f>
        <v>24800.929999999997</v>
      </c>
      <c r="I86" s="64">
        <v>996</v>
      </c>
      <c r="J86" s="64"/>
      <c r="K86" s="64">
        <v>25.992000000000001</v>
      </c>
      <c r="L86" s="64">
        <f>9275.98+769.49+910.83</f>
        <v>10956.3</v>
      </c>
    </row>
    <row r="87" spans="1:12" ht="84.75" thickBot="1" x14ac:dyDescent="0.3">
      <c r="A87" s="16" t="s">
        <v>105</v>
      </c>
      <c r="B87" s="6" t="s">
        <v>106</v>
      </c>
      <c r="C87" s="52" t="s">
        <v>64</v>
      </c>
      <c r="D87" s="64">
        <f>E87+F87+G87+H87+I87+J87+K87+L87</f>
        <v>248793.76999999996</v>
      </c>
      <c r="E87" s="64"/>
      <c r="F87" s="64"/>
      <c r="G87" s="64"/>
      <c r="H87" s="64">
        <f>213191.05+3900+20004.21</f>
        <v>237095.25999999998</v>
      </c>
      <c r="I87" s="64">
        <v>516.9</v>
      </c>
      <c r="J87" s="64"/>
      <c r="K87" s="64">
        <v>0</v>
      </c>
      <c r="L87" s="64">
        <f>10846.62+334.99</f>
        <v>11181.61</v>
      </c>
    </row>
    <row r="88" spans="1:12" ht="96.75" thickBot="1" x14ac:dyDescent="0.3">
      <c r="A88" s="16" t="s">
        <v>107</v>
      </c>
      <c r="B88" s="6" t="s">
        <v>108</v>
      </c>
      <c r="C88" s="52" t="s">
        <v>64</v>
      </c>
      <c r="D88" s="64">
        <f>E88+F88+G88+H88+J88</f>
        <v>4356</v>
      </c>
      <c r="E88" s="64"/>
      <c r="F88" s="64"/>
      <c r="G88" s="64"/>
      <c r="H88" s="64">
        <v>4356</v>
      </c>
      <c r="I88" s="64" t="s">
        <v>16</v>
      </c>
      <c r="J88" s="64"/>
      <c r="K88" s="64" t="s">
        <v>16</v>
      </c>
      <c r="L88" s="64" t="s">
        <v>16</v>
      </c>
    </row>
    <row r="89" spans="1:12" ht="84.75" thickBot="1" x14ac:dyDescent="0.3">
      <c r="A89" s="16" t="s">
        <v>109</v>
      </c>
      <c r="B89" s="6" t="s">
        <v>110</v>
      </c>
      <c r="C89" s="52" t="s">
        <v>64</v>
      </c>
      <c r="D89" s="64">
        <f>E89+F89+G89+H89+I89+J89+K89+L89</f>
        <v>76402.679999999993</v>
      </c>
      <c r="E89" s="64"/>
      <c r="F89" s="64"/>
      <c r="G89" s="64"/>
      <c r="H89" s="64">
        <f>49405.35+22058.4</f>
        <v>71463.75</v>
      </c>
      <c r="I89" s="64">
        <v>590.75</v>
      </c>
      <c r="J89" s="64"/>
      <c r="K89" s="64"/>
      <c r="L89" s="64">
        <v>4348.18</v>
      </c>
    </row>
    <row r="90" spans="1:12" ht="84.75" thickBot="1" x14ac:dyDescent="0.3">
      <c r="A90" s="16" t="s">
        <v>111</v>
      </c>
      <c r="B90" s="6" t="s">
        <v>103</v>
      </c>
      <c r="C90" s="52" t="s">
        <v>64</v>
      </c>
      <c r="D90" s="64">
        <f>E90+F90+G90+H90+J90</f>
        <v>17702.400000000001</v>
      </c>
      <c r="E90" s="65"/>
      <c r="F90" s="64"/>
      <c r="G90" s="64"/>
      <c r="H90" s="64">
        <v>17702.400000000001</v>
      </c>
      <c r="I90" s="64" t="s">
        <v>16</v>
      </c>
      <c r="J90" s="64"/>
      <c r="K90" s="64" t="s">
        <v>16</v>
      </c>
      <c r="L90" s="64" t="s">
        <v>16</v>
      </c>
    </row>
    <row r="91" spans="1:12" ht="60.75" thickBot="1" x14ac:dyDescent="0.3">
      <c r="A91" s="16" t="s">
        <v>112</v>
      </c>
      <c r="B91" s="6" t="s">
        <v>113</v>
      </c>
      <c r="C91" s="52" t="s">
        <v>53</v>
      </c>
      <c r="D91" s="64">
        <f>E91+F91+G91+H91+I91+J91+K91+L91</f>
        <v>380</v>
      </c>
      <c r="E91" s="64"/>
      <c r="F91" s="64"/>
      <c r="G91" s="64"/>
      <c r="H91" s="64">
        <f>16+1+15+17</f>
        <v>49</v>
      </c>
      <c r="I91" s="64">
        <v>4</v>
      </c>
      <c r="J91" s="64"/>
      <c r="K91" s="64">
        <v>1</v>
      </c>
      <c r="L91" s="64">
        <f>51+23+252</f>
        <v>326</v>
      </c>
    </row>
    <row r="92" spans="1:12" ht="84.75" thickBot="1" x14ac:dyDescent="0.3">
      <c r="A92" s="16" t="s">
        <v>114</v>
      </c>
      <c r="B92" s="6" t="s">
        <v>115</v>
      </c>
      <c r="C92" s="52" t="s">
        <v>53</v>
      </c>
      <c r="D92" s="64">
        <f>E92+F92+G92+H92+J92</f>
        <v>2</v>
      </c>
      <c r="E92" s="64"/>
      <c r="F92" s="64"/>
      <c r="G92" s="64"/>
      <c r="H92" s="64">
        <v>2</v>
      </c>
      <c r="I92" s="64" t="s">
        <v>16</v>
      </c>
      <c r="J92" s="64"/>
      <c r="K92" s="64" t="s">
        <v>16</v>
      </c>
      <c r="L92" s="64" t="s">
        <v>16</v>
      </c>
    </row>
    <row r="93" spans="1:12" ht="60.75" thickBot="1" x14ac:dyDescent="0.3">
      <c r="A93" s="16" t="s">
        <v>116</v>
      </c>
      <c r="B93" s="6" t="s">
        <v>117</v>
      </c>
      <c r="C93" s="52" t="s">
        <v>53</v>
      </c>
      <c r="D93" s="64">
        <f>E93+F93+G93+H93+I93+J93</f>
        <v>3</v>
      </c>
      <c r="E93" s="64"/>
      <c r="F93" s="64"/>
      <c r="G93" s="64"/>
      <c r="H93" s="64">
        <f>1+2</f>
        <v>3</v>
      </c>
      <c r="I93" s="64"/>
      <c r="J93" s="64"/>
      <c r="K93" s="64" t="s">
        <v>16</v>
      </c>
      <c r="L93" s="64" t="s">
        <v>16</v>
      </c>
    </row>
    <row r="94" spans="1:12" ht="84.75" thickBot="1" x14ac:dyDescent="0.3">
      <c r="A94" s="16" t="s">
        <v>118</v>
      </c>
      <c r="B94" s="6" t="s">
        <v>119</v>
      </c>
      <c r="C94" s="52" t="s">
        <v>53</v>
      </c>
      <c r="D94" s="64">
        <f>E94+F94+G94+H94+J94</f>
        <v>0</v>
      </c>
      <c r="E94" s="64"/>
      <c r="F94" s="64"/>
      <c r="G94" s="64"/>
      <c r="H94" s="64"/>
      <c r="I94" s="64" t="s">
        <v>16</v>
      </c>
      <c r="J94" s="64"/>
      <c r="K94" s="64" t="s">
        <v>16</v>
      </c>
      <c r="L94" s="64" t="s">
        <v>16</v>
      </c>
    </row>
    <row r="95" spans="1:12" ht="60.75" thickBot="1" x14ac:dyDescent="0.3">
      <c r="A95" s="16" t="s">
        <v>38</v>
      </c>
      <c r="B95" s="5" t="s">
        <v>120</v>
      </c>
      <c r="C95" s="52" t="s">
        <v>53</v>
      </c>
      <c r="D95" s="64">
        <f>E95+F95+G95+H95+I95+J95+K95+L95</f>
        <v>379</v>
      </c>
      <c r="E95" s="64"/>
      <c r="F95" s="64">
        <v>3</v>
      </c>
      <c r="G95" s="64"/>
      <c r="H95" s="64">
        <f>16+1+11+17</f>
        <v>45</v>
      </c>
      <c r="I95" s="64">
        <v>4</v>
      </c>
      <c r="J95" s="64"/>
      <c r="K95" s="64">
        <v>1</v>
      </c>
      <c r="L95" s="64">
        <f>51+23+252</f>
        <v>326</v>
      </c>
    </row>
    <row r="96" spans="1:12" ht="84.75" thickBot="1" x14ac:dyDescent="0.3">
      <c r="A96" s="16" t="s">
        <v>121</v>
      </c>
      <c r="B96" s="6" t="s">
        <v>122</v>
      </c>
      <c r="C96" s="52" t="s">
        <v>53</v>
      </c>
      <c r="D96" s="64">
        <f>E96+F96+G96+H96+J96</f>
        <v>2</v>
      </c>
      <c r="E96" s="64"/>
      <c r="F96" s="64"/>
      <c r="G96" s="64"/>
      <c r="H96" s="64">
        <v>2</v>
      </c>
      <c r="I96" s="64" t="s">
        <v>16</v>
      </c>
      <c r="J96" s="64"/>
      <c r="K96" s="64" t="s">
        <v>16</v>
      </c>
      <c r="L96" s="64" t="s">
        <v>16</v>
      </c>
    </row>
    <row r="97" spans="1:12" ht="24.75" thickBot="1" x14ac:dyDescent="0.3">
      <c r="A97" s="16" t="s">
        <v>123</v>
      </c>
      <c r="B97" s="6" t="s">
        <v>124</v>
      </c>
      <c r="C97" s="52" t="s">
        <v>53</v>
      </c>
      <c r="D97" s="64">
        <f>E97+F97+G97+H97+I97+J97</f>
        <v>29</v>
      </c>
      <c r="E97" s="64"/>
      <c r="F97" s="64">
        <v>1</v>
      </c>
      <c r="G97" s="64"/>
      <c r="H97" s="64">
        <f>8+16</f>
        <v>24</v>
      </c>
      <c r="I97" s="64">
        <v>4</v>
      </c>
      <c r="J97" s="64"/>
      <c r="K97" s="64" t="s">
        <v>16</v>
      </c>
      <c r="L97" s="64" t="s">
        <v>16</v>
      </c>
    </row>
    <row r="98" spans="1:12" ht="36.75" thickBot="1" x14ac:dyDescent="0.3">
      <c r="A98" s="16" t="s">
        <v>125</v>
      </c>
      <c r="B98" s="6" t="s">
        <v>126</v>
      </c>
      <c r="C98" s="52" t="s">
        <v>53</v>
      </c>
      <c r="D98" s="64">
        <f>E98+F98+G98+H98+I98+J98</f>
        <v>4</v>
      </c>
      <c r="E98" s="64"/>
      <c r="F98" s="64">
        <v>1</v>
      </c>
      <c r="G98" s="64"/>
      <c r="H98" s="64">
        <f>1+2</f>
        <v>3</v>
      </c>
      <c r="I98" s="64"/>
      <c r="J98" s="64"/>
      <c r="K98" s="64" t="s">
        <v>16</v>
      </c>
      <c r="L98" s="64" t="s">
        <v>16</v>
      </c>
    </row>
    <row r="99" spans="1:12" ht="72.75" thickBot="1" x14ac:dyDescent="0.3">
      <c r="A99" s="16" t="s">
        <v>127</v>
      </c>
      <c r="B99" s="6" t="s">
        <v>128</v>
      </c>
      <c r="C99" s="52" t="s">
        <v>64</v>
      </c>
      <c r="D99" s="64">
        <f>E99+F99+G99+H99+I99+J99+K99+L99</f>
        <v>392566.24000000005</v>
      </c>
      <c r="E99" s="64"/>
      <c r="F99" s="64"/>
      <c r="G99" s="64"/>
      <c r="H99" s="64">
        <f>251982.6+3900+117235.85</f>
        <v>373118.45</v>
      </c>
      <c r="I99" s="64">
        <v>1900</v>
      </c>
      <c r="J99" s="64"/>
      <c r="K99" s="64">
        <v>630.83000000000004</v>
      </c>
      <c r="L99" s="64">
        <f>605.22+15219.67+1092.07</f>
        <v>16916.96</v>
      </c>
    </row>
    <row r="100" spans="1:12" ht="84.75" thickBot="1" x14ac:dyDescent="0.3">
      <c r="A100" s="16" t="s">
        <v>129</v>
      </c>
      <c r="B100" s="6" t="s">
        <v>130</v>
      </c>
      <c r="C100" s="52" t="s">
        <v>64</v>
      </c>
      <c r="D100" s="64">
        <f>E100+F100+G100+H100+J100</f>
        <v>4356</v>
      </c>
      <c r="E100" s="64"/>
      <c r="F100" s="64"/>
      <c r="G100" s="64"/>
      <c r="H100" s="64">
        <v>4356</v>
      </c>
      <c r="I100" s="64" t="s">
        <v>16</v>
      </c>
      <c r="J100" s="64"/>
      <c r="K100" s="64" t="s">
        <v>16</v>
      </c>
      <c r="L100" s="64" t="s">
        <v>16</v>
      </c>
    </row>
    <row r="101" spans="1:12" ht="84.75" thickBot="1" x14ac:dyDescent="0.3">
      <c r="A101" s="16" t="s">
        <v>131</v>
      </c>
      <c r="B101" s="6" t="s">
        <v>132</v>
      </c>
      <c r="C101" s="52" t="s">
        <v>64</v>
      </c>
      <c r="D101" s="64">
        <f>E101+F101+G101+H101+I101+J101</f>
        <v>29543.96</v>
      </c>
      <c r="E101" s="64"/>
      <c r="F101" s="64"/>
      <c r="G101" s="64"/>
      <c r="H101" s="64">
        <f>3796+25747.96</f>
        <v>29543.96</v>
      </c>
      <c r="I101" s="64"/>
      <c r="J101" s="64"/>
      <c r="K101" s="64" t="s">
        <v>16</v>
      </c>
      <c r="L101" s="64" t="s">
        <v>16</v>
      </c>
    </row>
    <row r="102" spans="1:12" ht="84.75" thickBot="1" x14ac:dyDescent="0.3">
      <c r="A102" s="16" t="s">
        <v>133</v>
      </c>
      <c r="B102" s="6" t="s">
        <v>130</v>
      </c>
      <c r="C102" s="52" t="s">
        <v>64</v>
      </c>
      <c r="D102" s="64">
        <f>E102+F102+G102+H102+J102</f>
        <v>0</v>
      </c>
      <c r="E102" s="64"/>
      <c r="F102" s="64"/>
      <c r="G102" s="64"/>
      <c r="H102" s="64">
        <v>0</v>
      </c>
      <c r="I102" s="64" t="s">
        <v>16</v>
      </c>
      <c r="J102" s="64"/>
      <c r="K102" s="64" t="s">
        <v>16</v>
      </c>
      <c r="L102" s="64" t="s">
        <v>16</v>
      </c>
    </row>
    <row r="103" spans="1:12" ht="72.75" thickBot="1" x14ac:dyDescent="0.3">
      <c r="A103" s="16" t="s">
        <v>134</v>
      </c>
      <c r="B103" s="6" t="s">
        <v>135</v>
      </c>
      <c r="C103" s="52" t="s">
        <v>64</v>
      </c>
      <c r="D103" s="64">
        <f>E103+F103+G103+H103+I103+J103+K103+L103</f>
        <v>344556.90000000008</v>
      </c>
      <c r="E103" s="64"/>
      <c r="F103" s="64">
        <v>12411.65</v>
      </c>
      <c r="G103" s="64"/>
      <c r="H103" s="64">
        <f>223480.2+3900+85908.01</f>
        <v>313288.21000000002</v>
      </c>
      <c r="I103" s="64">
        <v>1309.25</v>
      </c>
      <c r="J103" s="64"/>
      <c r="K103" s="64">
        <v>630.83000000000004</v>
      </c>
      <c r="L103" s="64">
        <f>15219.67+605.22+1092.07</f>
        <v>16916.96</v>
      </c>
    </row>
    <row r="104" spans="1:12" ht="36.75" thickBot="1" x14ac:dyDescent="0.3">
      <c r="A104" s="16" t="s">
        <v>78</v>
      </c>
      <c r="B104" s="6" t="s">
        <v>136</v>
      </c>
      <c r="C104" s="52" t="s">
        <v>64</v>
      </c>
      <c r="D104" s="64">
        <f>E104+F104+G104+H104+I104+J104+K104+L104</f>
        <v>106944.802</v>
      </c>
      <c r="E104" s="64"/>
      <c r="F104" s="64">
        <v>474.67</v>
      </c>
      <c r="G104" s="64"/>
      <c r="H104" s="64">
        <f>77612.63+2450+19483.98-4021.55</f>
        <v>95525.06</v>
      </c>
      <c r="I104" s="64">
        <v>948</v>
      </c>
      <c r="J104" s="64"/>
      <c r="K104" s="64">
        <v>25.992000000000001</v>
      </c>
      <c r="L104" s="64">
        <f>5593.11+356.42+4021.55</f>
        <v>9971.08</v>
      </c>
    </row>
    <row r="105" spans="1:12" ht="48.75" thickBot="1" x14ac:dyDescent="0.3">
      <c r="A105" s="16" t="s">
        <v>137</v>
      </c>
      <c r="B105" s="6" t="s">
        <v>138</v>
      </c>
      <c r="C105" s="52" t="s">
        <v>64</v>
      </c>
      <c r="D105" s="64">
        <f>E105+F105+G105+H105+I105+J105</f>
        <v>272516.76</v>
      </c>
      <c r="E105" s="64"/>
      <c r="F105" s="64">
        <v>3383.07</v>
      </c>
      <c r="G105" s="64"/>
      <c r="H105" s="64">
        <f>44885.49+223480.2</f>
        <v>268365.69</v>
      </c>
      <c r="I105" s="64">
        <v>768</v>
      </c>
      <c r="J105" s="64"/>
      <c r="K105" s="64" t="s">
        <v>16</v>
      </c>
      <c r="L105" s="64" t="s">
        <v>16</v>
      </c>
    </row>
    <row r="106" spans="1:12" ht="60.75" thickBot="1" x14ac:dyDescent="0.3">
      <c r="A106" s="16" t="s">
        <v>139</v>
      </c>
      <c r="B106" s="6" t="s">
        <v>140</v>
      </c>
      <c r="C106" s="52" t="s">
        <v>64</v>
      </c>
      <c r="D106" s="64">
        <f>E106+F106+G106+H106+I106+J106</f>
        <v>42526.21</v>
      </c>
      <c r="E106" s="64"/>
      <c r="F106" s="64">
        <v>3383.07</v>
      </c>
      <c r="G106" s="64"/>
      <c r="H106" s="64">
        <f>3769+35374.14</f>
        <v>39143.14</v>
      </c>
      <c r="I106" s="64">
        <v>0</v>
      </c>
      <c r="J106" s="64"/>
      <c r="K106" s="64" t="s">
        <v>16</v>
      </c>
      <c r="L106" s="64" t="s">
        <v>16</v>
      </c>
    </row>
    <row r="107" spans="1:12" ht="61.5" thickBot="1" x14ac:dyDescent="0.3">
      <c r="A107" s="18" t="s">
        <v>141</v>
      </c>
      <c r="B107" s="5" t="s">
        <v>226</v>
      </c>
      <c r="C107" s="19" t="s">
        <v>53</v>
      </c>
      <c r="D107" s="64">
        <f>E107+F107+G107+H107+I107+J107+K107+L107</f>
        <v>573</v>
      </c>
      <c r="E107" s="64"/>
      <c r="F107" s="64">
        <v>38</v>
      </c>
      <c r="G107" s="64"/>
      <c r="H107" s="64">
        <f>1+16+187</f>
        <v>204</v>
      </c>
      <c r="I107" s="64">
        <v>4</v>
      </c>
      <c r="J107" s="64"/>
      <c r="K107" s="64">
        <v>1</v>
      </c>
      <c r="L107" s="64">
        <f>51+23+252</f>
        <v>326</v>
      </c>
    </row>
    <row r="108" spans="1:12" ht="72.75" thickBot="1" x14ac:dyDescent="0.3">
      <c r="A108" s="20" t="s">
        <v>142</v>
      </c>
      <c r="B108" s="21" t="s">
        <v>143</v>
      </c>
      <c r="C108" s="22" t="s">
        <v>53</v>
      </c>
      <c r="D108" s="66">
        <f>E108+F108+G108+H108+J108</f>
        <v>2</v>
      </c>
      <c r="E108" s="66"/>
      <c r="F108" s="66"/>
      <c r="G108" s="64"/>
      <c r="H108" s="64">
        <v>2</v>
      </c>
      <c r="I108" s="64" t="s">
        <v>16</v>
      </c>
      <c r="J108" s="64"/>
      <c r="K108" s="64" t="s">
        <v>16</v>
      </c>
      <c r="L108" s="64" t="s">
        <v>16</v>
      </c>
    </row>
    <row r="109" spans="1:12" ht="60.75" thickBot="1" x14ac:dyDescent="0.3">
      <c r="A109" s="18" t="s">
        <v>144</v>
      </c>
      <c r="B109" s="5" t="s">
        <v>145</v>
      </c>
      <c r="C109" s="19" t="s">
        <v>64</v>
      </c>
      <c r="D109" s="64">
        <f>E109+F109+G109+H109+I109+J109+K109+L109</f>
        <v>302319.47000000003</v>
      </c>
      <c r="E109" s="64"/>
      <c r="F109" s="64">
        <v>7446.83</v>
      </c>
      <c r="G109" s="64"/>
      <c r="H109" s="64">
        <f>3880.5+221835.8+50533.87</f>
        <v>276250.17</v>
      </c>
      <c r="I109" s="64">
        <v>1074.68</v>
      </c>
      <c r="J109" s="64"/>
      <c r="K109" s="64">
        <v>630.83000000000004</v>
      </c>
      <c r="L109" s="64">
        <f>605.22+15219.67+1092.07</f>
        <v>16916.96</v>
      </c>
    </row>
    <row r="110" spans="1:12" ht="36.75" thickBot="1" x14ac:dyDescent="0.3">
      <c r="A110" s="18" t="s">
        <v>146</v>
      </c>
      <c r="B110" s="5" t="s">
        <v>136</v>
      </c>
      <c r="C110" s="19" t="s">
        <v>64</v>
      </c>
      <c r="D110" s="64">
        <f>E110+F110+G110+H110+I110+J110+K110+L110</f>
        <v>100160.012</v>
      </c>
      <c r="E110" s="64"/>
      <c r="F110" s="64">
        <v>474.67</v>
      </c>
      <c r="G110" s="64"/>
      <c r="H110" s="64">
        <f>2450+77612.63+12699.19-4021.55</f>
        <v>88740.27</v>
      </c>
      <c r="I110" s="64">
        <v>948</v>
      </c>
      <c r="J110" s="64"/>
      <c r="K110" s="64">
        <v>25.992000000000001</v>
      </c>
      <c r="L110" s="64">
        <f>356.42+5593.11+4021.55</f>
        <v>9971.08</v>
      </c>
    </row>
    <row r="112" spans="1:12" ht="18.75" x14ac:dyDescent="0.3">
      <c r="C112" s="120" t="s">
        <v>148</v>
      </c>
      <c r="D112" s="120"/>
      <c r="E112" s="120"/>
      <c r="F112" s="120"/>
      <c r="G112" s="120"/>
      <c r="H112" s="120"/>
      <c r="I112" s="120"/>
      <c r="J112" s="120"/>
    </row>
    <row r="113" spans="1:12" s="71" customFormat="1" ht="15.75" x14ac:dyDescent="0.25">
      <c r="A113" s="44"/>
      <c r="H113" s="72"/>
    </row>
    <row r="114" spans="1:12" s="71" customFormat="1" ht="31.5" x14ac:dyDescent="0.25">
      <c r="A114" s="55" t="s">
        <v>149</v>
      </c>
      <c r="B114" s="55" t="s">
        <v>1</v>
      </c>
      <c r="C114" s="55" t="s">
        <v>150</v>
      </c>
      <c r="D114" s="55" t="s">
        <v>151</v>
      </c>
      <c r="H114" s="72"/>
    </row>
    <row r="115" spans="1:12" s="71" customFormat="1" ht="16.5" customHeight="1" x14ac:dyDescent="0.25">
      <c r="A115" s="55">
        <v>1</v>
      </c>
      <c r="B115" s="61" t="s">
        <v>152</v>
      </c>
      <c r="C115" s="55">
        <v>0</v>
      </c>
      <c r="D115" s="55">
        <v>0</v>
      </c>
      <c r="H115" s="72"/>
    </row>
    <row r="116" spans="1:12" s="71" customFormat="1" ht="47.25" x14ac:dyDescent="0.25">
      <c r="A116" s="59" t="s">
        <v>95</v>
      </c>
      <c r="B116" s="61" t="s">
        <v>153</v>
      </c>
      <c r="C116" s="56"/>
      <c r="D116" s="56"/>
      <c r="H116" s="72"/>
    </row>
    <row r="117" spans="1:12" s="71" customFormat="1" ht="47.25" x14ac:dyDescent="0.25">
      <c r="A117" s="63" t="s">
        <v>193</v>
      </c>
      <c r="B117" s="61" t="s">
        <v>154</v>
      </c>
      <c r="C117" s="56"/>
      <c r="D117" s="56"/>
      <c r="H117" s="72"/>
    </row>
    <row r="118" spans="1:12" s="71" customFormat="1" ht="15.75" x14ac:dyDescent="0.25">
      <c r="A118" s="44"/>
      <c r="H118" s="72"/>
    </row>
    <row r="119" spans="1:12" s="71" customFormat="1" ht="18.75" x14ac:dyDescent="0.25">
      <c r="A119" s="73"/>
      <c r="C119" s="94" t="s">
        <v>155</v>
      </c>
      <c r="D119" s="93"/>
      <c r="E119" s="93"/>
      <c r="F119" s="93"/>
      <c r="G119" s="93"/>
      <c r="H119" s="93"/>
      <c r="I119" s="93"/>
      <c r="J119" s="93"/>
      <c r="K119" s="93"/>
      <c r="L119" s="93"/>
    </row>
    <row r="120" spans="1:12" s="71" customFormat="1" ht="18.75" x14ac:dyDescent="0.3">
      <c r="A120" s="73"/>
      <c r="F120" s="74"/>
      <c r="G120" s="74"/>
      <c r="H120" s="74"/>
    </row>
    <row r="121" spans="1:12" s="71" customFormat="1" ht="15.75" x14ac:dyDescent="0.25">
      <c r="A121" s="44"/>
      <c r="H121" s="72"/>
    </row>
    <row r="122" spans="1:12" s="71" customFormat="1" x14ac:dyDescent="0.25">
      <c r="A122" s="82" t="s">
        <v>149</v>
      </c>
      <c r="B122" s="82" t="s">
        <v>156</v>
      </c>
      <c r="C122" s="82" t="s">
        <v>157</v>
      </c>
      <c r="D122" s="82" t="s">
        <v>223</v>
      </c>
      <c r="E122" s="82" t="s">
        <v>224</v>
      </c>
      <c r="F122" s="84"/>
      <c r="H122" s="72"/>
    </row>
    <row r="123" spans="1:12" s="71" customFormat="1" x14ac:dyDescent="0.25">
      <c r="A123" s="82"/>
      <c r="B123" s="82"/>
      <c r="C123" s="82"/>
      <c r="D123" s="95"/>
      <c r="E123" s="95"/>
      <c r="F123" s="84"/>
      <c r="H123" s="72"/>
    </row>
    <row r="124" spans="1:12" s="71" customFormat="1" x14ac:dyDescent="0.25">
      <c r="A124" s="82"/>
      <c r="B124" s="82"/>
      <c r="C124" s="82"/>
      <c r="D124" s="95"/>
      <c r="E124" s="95"/>
      <c r="F124" s="84"/>
      <c r="H124" s="72"/>
    </row>
    <row r="125" spans="1:12" s="71" customFormat="1" x14ac:dyDescent="0.25">
      <c r="A125" s="82"/>
      <c r="B125" s="82"/>
      <c r="C125" s="82"/>
      <c r="D125" s="95"/>
      <c r="E125" s="95"/>
      <c r="F125" s="84"/>
      <c r="H125" s="72"/>
    </row>
    <row r="126" spans="1:12" s="71" customFormat="1" x14ac:dyDescent="0.25">
      <c r="A126" s="82"/>
      <c r="B126" s="82"/>
      <c r="C126" s="82"/>
      <c r="D126" s="95"/>
      <c r="E126" s="95"/>
      <c r="F126" s="84"/>
      <c r="H126" s="72"/>
    </row>
    <row r="127" spans="1:12" s="71" customFormat="1" x14ac:dyDescent="0.25">
      <c r="A127" s="82"/>
      <c r="B127" s="82"/>
      <c r="C127" s="82"/>
      <c r="D127" s="95"/>
      <c r="E127" s="95"/>
      <c r="F127" s="84"/>
      <c r="H127" s="72"/>
    </row>
    <row r="128" spans="1:12" s="71" customFormat="1" x14ac:dyDescent="0.25">
      <c r="A128" s="82"/>
      <c r="B128" s="82"/>
      <c r="C128" s="82"/>
      <c r="D128" s="95"/>
      <c r="E128" s="95"/>
      <c r="F128" s="84"/>
      <c r="H128" s="72"/>
    </row>
    <row r="129" spans="1:12" s="71" customFormat="1" x14ac:dyDescent="0.25">
      <c r="A129" s="82"/>
      <c r="B129" s="82"/>
      <c r="C129" s="82"/>
      <c r="D129" s="95"/>
      <c r="E129" s="95"/>
      <c r="F129" s="84"/>
      <c r="H129" s="72"/>
    </row>
    <row r="130" spans="1:12" s="71" customFormat="1" ht="26.25" customHeight="1" x14ac:dyDescent="0.25">
      <c r="A130" s="95"/>
      <c r="B130" s="95"/>
      <c r="C130" s="95"/>
      <c r="D130" s="95"/>
      <c r="E130" s="95"/>
      <c r="F130" s="84"/>
      <c r="H130" s="72"/>
    </row>
    <row r="131" spans="1:12" s="71" customFormat="1" ht="15.75" x14ac:dyDescent="0.25">
      <c r="A131" s="62">
        <v>1</v>
      </c>
      <c r="B131" s="75" t="s">
        <v>159</v>
      </c>
      <c r="C131" s="75"/>
      <c r="D131" s="75"/>
      <c r="E131" s="96"/>
      <c r="F131" s="84"/>
      <c r="H131" s="72"/>
    </row>
    <row r="132" spans="1:12" s="71" customFormat="1" ht="15.75" x14ac:dyDescent="0.25">
      <c r="A132" s="44"/>
      <c r="H132" s="72"/>
    </row>
    <row r="133" spans="1:12" s="71" customFormat="1" ht="18.75" x14ac:dyDescent="0.25">
      <c r="A133" s="45"/>
      <c r="D133" s="94" t="s">
        <v>160</v>
      </c>
      <c r="E133" s="93"/>
      <c r="F133" s="93"/>
      <c r="G133" s="93"/>
      <c r="H133" s="93"/>
      <c r="I133" s="93"/>
      <c r="J133" s="93"/>
    </row>
    <row r="134" spans="1:12" s="71" customFormat="1" ht="15.75" x14ac:dyDescent="0.25">
      <c r="A134" s="44"/>
      <c r="H134" s="72"/>
    </row>
    <row r="135" spans="1:12" s="71" customFormat="1" x14ac:dyDescent="0.25">
      <c r="A135" s="128" t="s">
        <v>149</v>
      </c>
      <c r="B135" s="82" t="s">
        <v>1</v>
      </c>
      <c r="C135" s="82" t="s">
        <v>150</v>
      </c>
      <c r="D135" s="82" t="s">
        <v>151</v>
      </c>
      <c r="H135" s="72"/>
    </row>
    <row r="136" spans="1:12" s="71" customFormat="1" x14ac:dyDescent="0.25">
      <c r="A136" s="129"/>
      <c r="B136" s="82"/>
      <c r="C136" s="82"/>
      <c r="D136" s="82"/>
      <c r="H136" s="72"/>
    </row>
    <row r="137" spans="1:12" s="71" customFormat="1" ht="63" x14ac:dyDescent="0.25">
      <c r="A137" s="55">
        <v>1</v>
      </c>
      <c r="B137" s="61" t="s">
        <v>162</v>
      </c>
      <c r="C137" s="55">
        <v>0</v>
      </c>
      <c r="D137" s="55">
        <v>0</v>
      </c>
      <c r="H137" s="72"/>
    </row>
    <row r="138" spans="1:12" s="71" customFormat="1" ht="63" x14ac:dyDescent="0.25">
      <c r="A138" s="59" t="s">
        <v>95</v>
      </c>
      <c r="B138" s="61" t="s">
        <v>163</v>
      </c>
      <c r="C138" s="56"/>
      <c r="D138" s="56"/>
      <c r="H138" s="72"/>
    </row>
    <row r="139" spans="1:12" s="71" customFormat="1" ht="110.25" x14ac:dyDescent="0.25">
      <c r="A139" s="59" t="s">
        <v>193</v>
      </c>
      <c r="B139" s="61" t="s">
        <v>164</v>
      </c>
      <c r="C139" s="56"/>
      <c r="D139" s="56"/>
      <c r="H139" s="72"/>
    </row>
    <row r="140" spans="1:12" s="71" customFormat="1" ht="15.75" x14ac:dyDescent="0.25">
      <c r="A140" s="44"/>
      <c r="H140" s="72"/>
    </row>
    <row r="141" spans="1:12" s="71" customFormat="1" ht="18.75" x14ac:dyDescent="0.3">
      <c r="A141" s="45"/>
      <c r="E141" s="90" t="s">
        <v>165</v>
      </c>
      <c r="F141" s="90"/>
      <c r="G141" s="90"/>
      <c r="H141" s="90"/>
      <c r="I141" s="90"/>
      <c r="J141" s="90"/>
      <c r="K141" s="90"/>
      <c r="L141" s="76"/>
    </row>
    <row r="142" spans="1:12" s="71" customFormat="1" ht="15.75" x14ac:dyDescent="0.25">
      <c r="A142" s="45"/>
      <c r="E142" s="76"/>
      <c r="F142" s="76"/>
      <c r="G142" s="76"/>
      <c r="H142" s="76"/>
      <c r="I142" s="76"/>
      <c r="J142" s="76"/>
      <c r="K142" s="76"/>
      <c r="L142" s="76"/>
    </row>
    <row r="143" spans="1:12" s="71" customFormat="1" ht="15.75" x14ac:dyDescent="0.25">
      <c r="A143" s="44"/>
      <c r="H143" s="72"/>
    </row>
    <row r="144" spans="1:12" s="71" customFormat="1" ht="15.75" x14ac:dyDescent="0.25">
      <c r="A144" s="55" t="s">
        <v>0</v>
      </c>
      <c r="B144" s="82" t="s">
        <v>166</v>
      </c>
      <c r="C144" s="82" t="s">
        <v>167</v>
      </c>
      <c r="D144" s="55" t="s">
        <v>158</v>
      </c>
      <c r="H144" s="72"/>
    </row>
    <row r="145" spans="1:13" s="71" customFormat="1" ht="15.75" x14ac:dyDescent="0.25">
      <c r="A145" s="55" t="s">
        <v>161</v>
      </c>
      <c r="B145" s="82"/>
      <c r="C145" s="82"/>
      <c r="D145" s="55" t="s">
        <v>64</v>
      </c>
      <c r="H145" s="72"/>
    </row>
    <row r="146" spans="1:13" s="71" customFormat="1" ht="15.75" x14ac:dyDescent="0.25">
      <c r="A146" s="82" t="s">
        <v>168</v>
      </c>
      <c r="B146" s="82"/>
      <c r="C146" s="82"/>
      <c r="D146" s="82"/>
      <c r="H146" s="72"/>
    </row>
    <row r="147" spans="1:13" s="71" customFormat="1" ht="15.75" x14ac:dyDescent="0.25">
      <c r="A147" s="59" t="s">
        <v>95</v>
      </c>
      <c r="B147" s="60" t="s">
        <v>159</v>
      </c>
      <c r="C147" s="60"/>
      <c r="D147" s="60"/>
      <c r="H147" s="72"/>
    </row>
    <row r="148" spans="1:13" s="71" customFormat="1" ht="15.75" x14ac:dyDescent="0.25">
      <c r="A148" s="91" t="s">
        <v>169</v>
      </c>
      <c r="B148" s="91"/>
      <c r="C148" s="91"/>
      <c r="D148" s="91"/>
      <c r="H148" s="72"/>
    </row>
    <row r="149" spans="1:13" s="71" customFormat="1" ht="15.75" x14ac:dyDescent="0.25">
      <c r="A149" s="59" t="s">
        <v>194</v>
      </c>
      <c r="B149" s="60" t="s">
        <v>159</v>
      </c>
      <c r="C149" s="60"/>
      <c r="D149" s="60"/>
      <c r="H149" s="72"/>
    </row>
    <row r="150" spans="1:13" s="71" customFormat="1" ht="15.75" x14ac:dyDescent="0.25">
      <c r="A150" s="44"/>
      <c r="H150" s="72"/>
    </row>
    <row r="151" spans="1:13" s="71" customFormat="1" ht="18.75" x14ac:dyDescent="0.3">
      <c r="A151" s="44"/>
      <c r="D151" s="137" t="s">
        <v>216</v>
      </c>
      <c r="E151" s="120"/>
      <c r="F151" s="120"/>
      <c r="G151" s="120"/>
      <c r="H151" s="120"/>
      <c r="I151" s="120"/>
      <c r="J151" s="120"/>
      <c r="K151" s="120"/>
      <c r="L151" s="120"/>
    </row>
    <row r="152" spans="1:13" s="71" customFormat="1" ht="18.75" x14ac:dyDescent="0.3">
      <c r="A152" s="44"/>
      <c r="D152" s="77"/>
      <c r="E152" s="78"/>
      <c r="F152" s="78"/>
      <c r="G152" s="78"/>
      <c r="H152" s="78"/>
      <c r="I152" s="78"/>
      <c r="J152" s="78"/>
      <c r="K152" s="78"/>
      <c r="L152" s="78"/>
    </row>
    <row r="153" spans="1:13" s="71" customFormat="1" ht="18.75" x14ac:dyDescent="0.25">
      <c r="A153" s="45"/>
      <c r="C153" s="92" t="s">
        <v>217</v>
      </c>
      <c r="D153" s="93"/>
      <c r="E153" s="93"/>
      <c r="F153" s="93"/>
      <c r="G153" s="93"/>
      <c r="H153" s="93"/>
      <c r="I153" s="93"/>
      <c r="J153" s="93"/>
      <c r="K153" s="93"/>
      <c r="L153" s="93"/>
      <c r="M153" s="93"/>
    </row>
    <row r="154" spans="1:13" s="71" customFormat="1" ht="15.75" x14ac:dyDescent="0.25">
      <c r="A154" s="44"/>
      <c r="H154" s="72"/>
    </row>
    <row r="155" spans="1:13" s="71" customFormat="1" ht="15" customHeight="1" x14ac:dyDescent="0.25">
      <c r="A155" s="82" t="s">
        <v>149</v>
      </c>
      <c r="B155" s="82" t="s">
        <v>218</v>
      </c>
      <c r="C155" s="84"/>
      <c r="D155" s="84"/>
      <c r="E155" s="82" t="s">
        <v>202</v>
      </c>
      <c r="F155" s="84"/>
      <c r="G155" s="84"/>
      <c r="H155" s="84"/>
    </row>
    <row r="156" spans="1:13" s="71" customFormat="1" ht="45" customHeight="1" x14ac:dyDescent="0.25">
      <c r="A156" s="82"/>
      <c r="B156" s="82"/>
      <c r="C156" s="84"/>
      <c r="D156" s="84"/>
      <c r="E156" s="84"/>
      <c r="F156" s="84"/>
      <c r="G156" s="84"/>
      <c r="H156" s="84"/>
    </row>
    <row r="157" spans="1:13" s="71" customFormat="1" ht="138" customHeight="1" x14ac:dyDescent="0.25">
      <c r="A157" s="55">
        <v>1</v>
      </c>
      <c r="B157" s="82" t="s">
        <v>170</v>
      </c>
      <c r="C157" s="88"/>
      <c r="D157" s="88"/>
      <c r="E157" s="123" t="s">
        <v>171</v>
      </c>
      <c r="F157" s="88"/>
      <c r="G157" s="88"/>
      <c r="H157" s="88"/>
    </row>
    <row r="158" spans="1:13" s="71" customFormat="1" ht="210.75" customHeight="1" x14ac:dyDescent="0.25">
      <c r="A158" s="55">
        <v>2</v>
      </c>
      <c r="B158" s="82" t="s">
        <v>172</v>
      </c>
      <c r="C158" s="88"/>
      <c r="D158" s="88"/>
      <c r="E158" s="123" t="s">
        <v>171</v>
      </c>
      <c r="F158" s="88"/>
      <c r="G158" s="88"/>
      <c r="H158" s="88"/>
    </row>
    <row r="159" spans="1:13" s="71" customFormat="1" ht="19.5" customHeight="1" x14ac:dyDescent="0.25">
      <c r="A159" s="57"/>
      <c r="B159" s="57"/>
      <c r="C159" s="79"/>
      <c r="D159" s="79"/>
      <c r="E159" s="80"/>
      <c r="F159" s="79"/>
      <c r="G159" s="79"/>
      <c r="H159" s="79"/>
    </row>
    <row r="160" spans="1:13" s="71" customFormat="1" ht="18.75" x14ac:dyDescent="0.3">
      <c r="A160" s="57"/>
      <c r="B160" s="58"/>
      <c r="C160" s="126" t="s">
        <v>207</v>
      </c>
      <c r="D160" s="127"/>
      <c r="E160" s="127"/>
      <c r="F160" s="127"/>
      <c r="G160" s="127"/>
      <c r="H160" s="127"/>
      <c r="I160" s="127"/>
      <c r="J160" s="127"/>
      <c r="K160" s="127"/>
      <c r="L160" s="127"/>
    </row>
    <row r="161" spans="1:13" s="71" customFormat="1" ht="15.75" x14ac:dyDescent="0.25">
      <c r="A161" s="57"/>
      <c r="B161" s="58"/>
      <c r="C161" s="58"/>
      <c r="H161" s="72"/>
    </row>
    <row r="162" spans="1:13" s="71" customFormat="1" ht="15.75" x14ac:dyDescent="0.25">
      <c r="A162" s="55" t="s">
        <v>149</v>
      </c>
      <c r="B162" s="83" t="s">
        <v>208</v>
      </c>
      <c r="C162" s="84"/>
      <c r="D162" s="84"/>
      <c r="E162" s="83" t="s">
        <v>209</v>
      </c>
      <c r="F162" s="84"/>
      <c r="G162" s="84"/>
      <c r="H162" s="84"/>
    </row>
    <row r="163" spans="1:13" s="71" customFormat="1" ht="104.25" customHeight="1" x14ac:dyDescent="0.25">
      <c r="A163" s="55">
        <v>1</v>
      </c>
      <c r="B163" s="82" t="s">
        <v>210</v>
      </c>
      <c r="C163" s="125"/>
      <c r="D163" s="125"/>
      <c r="E163" s="123" t="s">
        <v>173</v>
      </c>
      <c r="F163" s="88"/>
      <c r="G163" s="88"/>
      <c r="H163" s="88"/>
    </row>
    <row r="164" spans="1:13" s="71" customFormat="1" ht="90.75" customHeight="1" x14ac:dyDescent="0.25">
      <c r="A164" s="55">
        <v>2</v>
      </c>
      <c r="B164" s="82" t="s">
        <v>211</v>
      </c>
      <c r="C164" s="125"/>
      <c r="D164" s="125"/>
      <c r="E164" s="123" t="s">
        <v>174</v>
      </c>
      <c r="F164" s="88"/>
      <c r="G164" s="88"/>
      <c r="H164" s="88"/>
    </row>
    <row r="165" spans="1:13" s="71" customFormat="1" ht="92.25" customHeight="1" x14ac:dyDescent="0.25">
      <c r="A165" s="55">
        <v>3</v>
      </c>
      <c r="B165" s="82" t="s">
        <v>212</v>
      </c>
      <c r="C165" s="88"/>
      <c r="D165" s="88"/>
      <c r="E165" s="123" t="s">
        <v>213</v>
      </c>
      <c r="F165" s="88"/>
      <c r="G165" s="88"/>
      <c r="H165" s="88"/>
    </row>
    <row r="166" spans="1:13" s="71" customFormat="1" ht="134.25" customHeight="1" x14ac:dyDescent="0.25">
      <c r="A166" s="55">
        <v>4</v>
      </c>
      <c r="B166" s="82" t="s">
        <v>214</v>
      </c>
      <c r="C166" s="88"/>
      <c r="D166" s="88"/>
      <c r="E166" s="123" t="s">
        <v>215</v>
      </c>
      <c r="F166" s="88"/>
      <c r="G166" s="88"/>
      <c r="H166" s="88"/>
    </row>
    <row r="167" spans="1:13" s="71" customFormat="1" ht="15.75" customHeight="1" x14ac:dyDescent="0.25">
      <c r="A167" s="44"/>
      <c r="D167" s="124"/>
      <c r="E167" s="86"/>
      <c r="F167" s="86"/>
      <c r="G167" s="86"/>
      <c r="H167" s="86"/>
      <c r="I167" s="86"/>
      <c r="J167" s="86"/>
    </row>
    <row r="168" spans="1:13" s="71" customFormat="1" ht="15.75" customHeight="1" x14ac:dyDescent="0.25">
      <c r="A168" s="46"/>
      <c r="D168" s="124" t="s">
        <v>219</v>
      </c>
      <c r="E168" s="86"/>
      <c r="F168" s="86"/>
      <c r="G168" s="86"/>
      <c r="H168" s="86"/>
      <c r="I168" s="86"/>
      <c r="J168" s="86"/>
      <c r="K168" s="86"/>
      <c r="L168" s="86"/>
    </row>
    <row r="169" spans="1:13" s="71" customFormat="1" ht="15.75" customHeight="1" x14ac:dyDescent="0.25">
      <c r="A169" s="47"/>
      <c r="D169" s="86"/>
      <c r="E169" s="86"/>
      <c r="F169" s="86"/>
      <c r="G169" s="86"/>
      <c r="H169" s="86"/>
      <c r="I169" s="86"/>
      <c r="J169" s="86"/>
      <c r="K169" s="86"/>
      <c r="L169" s="86"/>
    </row>
    <row r="170" spans="1:13" s="71" customFormat="1" ht="15.75" customHeight="1" x14ac:dyDescent="0.25">
      <c r="A170" s="45"/>
      <c r="D170" s="86"/>
      <c r="E170" s="86"/>
      <c r="F170" s="86"/>
      <c r="G170" s="86"/>
      <c r="H170" s="86"/>
      <c r="I170" s="86"/>
      <c r="J170" s="86"/>
      <c r="K170" s="86"/>
      <c r="L170" s="86"/>
    </row>
    <row r="171" spans="1:13" s="71" customFormat="1" ht="5.25" customHeight="1" x14ac:dyDescent="0.25">
      <c r="A171" s="45"/>
      <c r="D171" s="86"/>
      <c r="E171" s="86"/>
      <c r="F171" s="86"/>
      <c r="G171" s="86"/>
      <c r="H171" s="86"/>
      <c r="I171" s="86"/>
      <c r="J171" s="86"/>
      <c r="K171" s="86"/>
      <c r="L171" s="86"/>
    </row>
    <row r="172" spans="1:13" s="71" customFormat="1" ht="3.75" customHeight="1" x14ac:dyDescent="0.25">
      <c r="A172" s="45"/>
      <c r="D172" s="86"/>
      <c r="E172" s="86"/>
      <c r="F172" s="86"/>
      <c r="G172" s="86"/>
      <c r="H172" s="86"/>
      <c r="I172" s="86"/>
      <c r="J172" s="86"/>
      <c r="K172" s="86"/>
      <c r="L172" s="86"/>
    </row>
    <row r="173" spans="1:13" s="71" customFormat="1" ht="15.75" hidden="1" customHeight="1" x14ac:dyDescent="0.25">
      <c r="A173" s="45"/>
      <c r="D173" s="86"/>
      <c r="E173" s="86"/>
      <c r="F173" s="86"/>
      <c r="G173" s="86"/>
      <c r="H173" s="86"/>
      <c r="I173" s="86"/>
      <c r="J173" s="86"/>
      <c r="K173" s="86"/>
      <c r="L173" s="86"/>
    </row>
    <row r="174" spans="1:13" s="71" customFormat="1" ht="15.75" x14ac:dyDescent="0.25">
      <c r="A174" s="45"/>
      <c r="C174" s="89" t="s">
        <v>221</v>
      </c>
      <c r="D174" s="92"/>
      <c r="E174" s="92"/>
      <c r="F174" s="92"/>
      <c r="G174" s="92"/>
      <c r="H174" s="92"/>
      <c r="I174" s="92"/>
      <c r="J174" s="92"/>
      <c r="K174" s="92"/>
      <c r="L174" s="92"/>
      <c r="M174" s="92"/>
    </row>
    <row r="175" spans="1:13" s="71" customFormat="1" ht="15.75" x14ac:dyDescent="0.25">
      <c r="A175" s="45"/>
      <c r="C175" s="92"/>
      <c r="D175" s="92"/>
      <c r="E175" s="92"/>
      <c r="F175" s="92"/>
      <c r="G175" s="92"/>
      <c r="H175" s="92"/>
      <c r="I175" s="92"/>
      <c r="J175" s="92"/>
      <c r="K175" s="92"/>
      <c r="L175" s="92"/>
      <c r="M175" s="92"/>
    </row>
    <row r="176" spans="1:13" s="71" customFormat="1" ht="15.75" x14ac:dyDescent="0.25">
      <c r="A176" s="45"/>
      <c r="C176" s="92"/>
      <c r="D176" s="92"/>
      <c r="E176" s="92"/>
      <c r="F176" s="92"/>
      <c r="G176" s="92"/>
      <c r="H176" s="92"/>
      <c r="I176" s="92"/>
      <c r="J176" s="92"/>
      <c r="K176" s="92"/>
      <c r="L176" s="92"/>
      <c r="M176" s="92"/>
    </row>
    <row r="177" spans="1:13" s="71" customFormat="1" ht="15.75" x14ac:dyDescent="0.25">
      <c r="A177" s="44"/>
      <c r="C177" s="92"/>
      <c r="D177" s="92"/>
      <c r="E177" s="92"/>
      <c r="F177" s="92"/>
      <c r="G177" s="92"/>
      <c r="H177" s="92"/>
      <c r="I177" s="92"/>
      <c r="J177" s="92"/>
      <c r="K177" s="92"/>
      <c r="L177" s="92"/>
      <c r="M177" s="92"/>
    </row>
    <row r="178" spans="1:13" s="71" customFormat="1" ht="15.75" x14ac:dyDescent="0.25">
      <c r="A178" s="82" t="s">
        <v>149</v>
      </c>
      <c r="B178" s="82" t="s">
        <v>1</v>
      </c>
      <c r="C178" s="84"/>
      <c r="D178" s="84"/>
      <c r="E178" s="84"/>
      <c r="F178" s="82" t="s">
        <v>2</v>
      </c>
      <c r="G178" s="82" t="s">
        <v>175</v>
      </c>
      <c r="H178" s="82"/>
    </row>
    <row r="179" spans="1:13" s="71" customFormat="1" ht="15.75" x14ac:dyDescent="0.25">
      <c r="A179" s="82"/>
      <c r="B179" s="82"/>
      <c r="C179" s="84"/>
      <c r="D179" s="84"/>
      <c r="E179" s="84"/>
      <c r="F179" s="82"/>
      <c r="G179" s="55" t="s">
        <v>176</v>
      </c>
      <c r="H179" s="55" t="s">
        <v>176</v>
      </c>
    </row>
    <row r="180" spans="1:13" s="71" customFormat="1" ht="31.5" x14ac:dyDescent="0.25">
      <c r="A180" s="82"/>
      <c r="B180" s="82"/>
      <c r="C180" s="84"/>
      <c r="D180" s="84"/>
      <c r="E180" s="84"/>
      <c r="F180" s="82"/>
      <c r="G180" s="55" t="s">
        <v>177</v>
      </c>
      <c r="H180" s="55" t="s">
        <v>178</v>
      </c>
    </row>
    <row r="181" spans="1:13" s="71" customFormat="1" ht="45.75" customHeight="1" x14ac:dyDescent="0.25">
      <c r="A181" s="59">
        <v>1</v>
      </c>
      <c r="B181" s="131" t="s">
        <v>179</v>
      </c>
      <c r="C181" s="84"/>
      <c r="D181" s="84"/>
      <c r="E181" s="84"/>
      <c r="F181" s="55" t="s">
        <v>53</v>
      </c>
      <c r="G181" s="55">
        <v>9</v>
      </c>
      <c r="H181" s="55">
        <v>0</v>
      </c>
    </row>
    <row r="182" spans="1:13" s="71" customFormat="1" ht="39" customHeight="1" x14ac:dyDescent="0.25">
      <c r="A182" s="59">
        <v>2</v>
      </c>
      <c r="B182" s="131" t="s">
        <v>180</v>
      </c>
      <c r="C182" s="84"/>
      <c r="D182" s="84"/>
      <c r="E182" s="84"/>
      <c r="F182" s="55" t="s">
        <v>53</v>
      </c>
      <c r="G182" s="55">
        <v>7</v>
      </c>
      <c r="H182" s="55">
        <v>0</v>
      </c>
    </row>
    <row r="183" spans="1:13" s="71" customFormat="1" ht="54" customHeight="1" x14ac:dyDescent="0.25">
      <c r="A183" s="59">
        <v>3</v>
      </c>
      <c r="B183" s="131" t="s">
        <v>181</v>
      </c>
      <c r="C183" s="84"/>
      <c r="D183" s="84"/>
      <c r="E183" s="84"/>
      <c r="F183" s="55" t="s">
        <v>53</v>
      </c>
      <c r="G183" s="55">
        <v>0</v>
      </c>
      <c r="H183" s="55">
        <v>0</v>
      </c>
    </row>
    <row r="184" spans="1:13" s="71" customFormat="1" ht="43.5" customHeight="1" x14ac:dyDescent="0.25">
      <c r="A184" s="59" t="s">
        <v>195</v>
      </c>
      <c r="B184" s="131" t="s">
        <v>182</v>
      </c>
      <c r="C184" s="84"/>
      <c r="D184" s="84"/>
      <c r="E184" s="84"/>
      <c r="F184" s="55" t="s">
        <v>53</v>
      </c>
      <c r="G184" s="55">
        <v>0</v>
      </c>
      <c r="H184" s="55">
        <v>0</v>
      </c>
    </row>
    <row r="185" spans="1:13" s="71" customFormat="1" ht="47.25" customHeight="1" x14ac:dyDescent="0.25">
      <c r="A185" s="59">
        <v>4</v>
      </c>
      <c r="B185" s="131" t="s">
        <v>183</v>
      </c>
      <c r="C185" s="84"/>
      <c r="D185" s="84"/>
      <c r="E185" s="84"/>
      <c r="F185" s="55" t="s">
        <v>64</v>
      </c>
      <c r="G185" s="55">
        <v>0</v>
      </c>
      <c r="H185" s="55">
        <v>0</v>
      </c>
    </row>
    <row r="186" spans="1:13" s="71" customFormat="1" ht="33.75" customHeight="1" x14ac:dyDescent="0.25">
      <c r="A186" s="59">
        <v>5</v>
      </c>
      <c r="B186" s="131" t="s">
        <v>184</v>
      </c>
      <c r="C186" s="84"/>
      <c r="D186" s="84"/>
      <c r="E186" s="84"/>
      <c r="F186" s="55" t="s">
        <v>64</v>
      </c>
      <c r="G186" s="55">
        <v>0</v>
      </c>
      <c r="H186" s="55">
        <v>0</v>
      </c>
    </row>
    <row r="187" spans="1:13" s="71" customFormat="1" ht="15.75" x14ac:dyDescent="0.25">
      <c r="A187" s="44"/>
      <c r="H187" s="72"/>
    </row>
    <row r="188" spans="1:13" s="71" customFormat="1" ht="15.75" x14ac:dyDescent="0.25">
      <c r="A188" s="45"/>
      <c r="D188" s="89" t="s">
        <v>222</v>
      </c>
      <c r="E188" s="89"/>
      <c r="F188" s="89"/>
      <c r="G188" s="89"/>
      <c r="H188" s="89"/>
      <c r="I188" s="89"/>
      <c r="J188" s="89"/>
      <c r="K188" s="89"/>
      <c r="L188" s="89"/>
    </row>
    <row r="189" spans="1:13" s="71" customFormat="1" ht="15.75" x14ac:dyDescent="0.25">
      <c r="A189" s="45"/>
      <c r="D189" s="89"/>
      <c r="E189" s="89"/>
      <c r="F189" s="89"/>
      <c r="G189" s="89"/>
      <c r="H189" s="89"/>
      <c r="I189" s="89"/>
      <c r="J189" s="89"/>
      <c r="K189" s="89"/>
      <c r="L189" s="89"/>
    </row>
    <row r="190" spans="1:13" s="71" customFormat="1" ht="15.75" x14ac:dyDescent="0.25">
      <c r="A190" s="45"/>
      <c r="D190" s="89"/>
      <c r="E190" s="89"/>
      <c r="F190" s="89"/>
      <c r="G190" s="89"/>
      <c r="H190" s="89"/>
      <c r="I190" s="89"/>
      <c r="J190" s="89"/>
      <c r="K190" s="89"/>
      <c r="L190" s="89"/>
    </row>
    <row r="191" spans="1:13" s="71" customFormat="1" ht="15.75" x14ac:dyDescent="0.25">
      <c r="A191" s="44"/>
      <c r="D191" s="89"/>
      <c r="E191" s="89"/>
      <c r="F191" s="89"/>
      <c r="G191" s="89"/>
      <c r="H191" s="89"/>
      <c r="I191" s="89"/>
      <c r="J191" s="89"/>
      <c r="K191" s="89"/>
      <c r="L191" s="89"/>
    </row>
    <row r="192" spans="1:13" s="71" customFormat="1" ht="18.75" x14ac:dyDescent="0.25">
      <c r="A192" s="44"/>
      <c r="D192" s="81"/>
      <c r="E192" s="81"/>
      <c r="F192" s="81"/>
      <c r="G192" s="81"/>
      <c r="H192" s="81"/>
      <c r="I192" s="81"/>
      <c r="J192" s="81"/>
      <c r="K192" s="81"/>
      <c r="L192" s="81"/>
    </row>
    <row r="193" spans="1:10" s="71" customFormat="1" ht="15" customHeight="1" x14ac:dyDescent="0.25">
      <c r="A193" s="82" t="s">
        <v>149</v>
      </c>
      <c r="B193" s="82" t="s">
        <v>201</v>
      </c>
      <c r="C193" s="84"/>
      <c r="D193" s="84"/>
      <c r="E193" s="84"/>
      <c r="F193" s="82" t="s">
        <v>202</v>
      </c>
      <c r="G193" s="84"/>
      <c r="H193" s="84"/>
      <c r="I193" s="84"/>
    </row>
    <row r="194" spans="1:10" s="71" customFormat="1" x14ac:dyDescent="0.25">
      <c r="A194" s="82"/>
      <c r="B194" s="84"/>
      <c r="C194" s="84"/>
      <c r="D194" s="84"/>
      <c r="E194" s="84"/>
      <c r="F194" s="88"/>
      <c r="G194" s="84"/>
      <c r="H194" s="84"/>
      <c r="I194" s="84"/>
    </row>
    <row r="195" spans="1:10" s="71" customFormat="1" x14ac:dyDescent="0.25">
      <c r="A195" s="82"/>
      <c r="B195" s="84"/>
      <c r="C195" s="84"/>
      <c r="D195" s="84"/>
      <c r="E195" s="84"/>
      <c r="F195" s="88"/>
      <c r="G195" s="84"/>
      <c r="H195" s="84"/>
      <c r="I195" s="84"/>
    </row>
    <row r="196" spans="1:10" s="71" customFormat="1" x14ac:dyDescent="0.25">
      <c r="A196" s="82"/>
      <c r="B196" s="84"/>
      <c r="C196" s="84"/>
      <c r="D196" s="84"/>
      <c r="E196" s="84"/>
      <c r="F196" s="88"/>
      <c r="G196" s="84"/>
      <c r="H196" s="84"/>
      <c r="I196" s="84"/>
    </row>
    <row r="197" spans="1:10" s="71" customFormat="1" ht="84.75" customHeight="1" x14ac:dyDescent="0.25">
      <c r="A197" s="55">
        <v>1</v>
      </c>
      <c r="B197" s="83" t="s">
        <v>203</v>
      </c>
      <c r="C197" s="84"/>
      <c r="D197" s="84"/>
      <c r="E197" s="84"/>
      <c r="F197" s="83" t="s">
        <v>204</v>
      </c>
      <c r="G197" s="84"/>
      <c r="H197" s="84"/>
      <c r="I197" s="84"/>
    </row>
    <row r="198" spans="1:10" s="71" customFormat="1" ht="111" customHeight="1" x14ac:dyDescent="0.25">
      <c r="A198" s="55">
        <v>2</v>
      </c>
      <c r="B198" s="87" t="s">
        <v>205</v>
      </c>
      <c r="C198" s="87"/>
      <c r="D198" s="87"/>
      <c r="E198" s="87"/>
      <c r="F198" s="88" t="s">
        <v>206</v>
      </c>
      <c r="G198" s="84"/>
      <c r="H198" s="84"/>
      <c r="I198" s="84"/>
    </row>
    <row r="199" spans="1:10" s="71" customFormat="1" ht="15" customHeight="1" x14ac:dyDescent="0.25">
      <c r="D199" s="85" t="s">
        <v>220</v>
      </c>
      <c r="E199" s="86"/>
      <c r="F199" s="86"/>
      <c r="G199" s="86"/>
      <c r="H199" s="86"/>
      <c r="I199" s="86"/>
      <c r="J199" s="86"/>
    </row>
    <row r="200" spans="1:10" s="71" customFormat="1" ht="15" customHeight="1" x14ac:dyDescent="0.25">
      <c r="D200" s="86"/>
      <c r="E200" s="86"/>
      <c r="F200" s="86"/>
      <c r="G200" s="86"/>
      <c r="H200" s="86"/>
      <c r="I200" s="86"/>
      <c r="J200" s="86"/>
    </row>
    <row r="201" spans="1:10" s="71" customFormat="1" ht="15" customHeight="1" x14ac:dyDescent="0.25">
      <c r="D201" s="86"/>
      <c r="E201" s="86"/>
      <c r="F201" s="86"/>
      <c r="G201" s="86"/>
      <c r="H201" s="86"/>
      <c r="I201" s="86"/>
      <c r="J201" s="86"/>
    </row>
    <row r="202" spans="1:10" s="71" customFormat="1" ht="15" customHeight="1" x14ac:dyDescent="0.25">
      <c r="D202" s="86"/>
      <c r="E202" s="86"/>
      <c r="F202" s="86"/>
      <c r="G202" s="86"/>
      <c r="H202" s="86"/>
      <c r="I202" s="86"/>
      <c r="J202" s="86"/>
    </row>
    <row r="203" spans="1:10" s="71" customFormat="1" x14ac:dyDescent="0.25">
      <c r="H203" s="72"/>
    </row>
    <row r="204" spans="1:10" s="71" customFormat="1" ht="15" customHeight="1" x14ac:dyDescent="0.25">
      <c r="A204" s="82" t="s">
        <v>149</v>
      </c>
      <c r="B204" s="132" t="s">
        <v>1</v>
      </c>
      <c r="C204" s="133"/>
      <c r="D204" s="133"/>
      <c r="E204" s="134"/>
      <c r="F204" s="82" t="s">
        <v>150</v>
      </c>
      <c r="G204" s="84"/>
      <c r="H204" s="82" t="s">
        <v>151</v>
      </c>
      <c r="I204" s="84"/>
    </row>
    <row r="205" spans="1:10" s="71" customFormat="1" ht="15.75" customHeight="1" x14ac:dyDescent="0.25">
      <c r="A205" s="82"/>
      <c r="B205" s="135"/>
      <c r="C205" s="106"/>
      <c r="D205" s="106"/>
      <c r="E205" s="136"/>
      <c r="F205" s="84"/>
      <c r="G205" s="84"/>
      <c r="H205" s="84"/>
      <c r="I205" s="84"/>
    </row>
    <row r="206" spans="1:10" s="71" customFormat="1" ht="33.75" customHeight="1" x14ac:dyDescent="0.25">
      <c r="A206" s="55">
        <v>1</v>
      </c>
      <c r="B206" s="130" t="s">
        <v>185</v>
      </c>
      <c r="C206" s="84"/>
      <c r="D206" s="84"/>
      <c r="E206" s="84"/>
      <c r="F206" s="82">
        <v>72</v>
      </c>
      <c r="G206" s="84"/>
      <c r="H206" s="82">
        <v>2091.48</v>
      </c>
      <c r="I206" s="84"/>
    </row>
    <row r="207" spans="1:10" ht="61.5" customHeight="1" x14ac:dyDescent="0.25">
      <c r="A207" s="59" t="s">
        <v>95</v>
      </c>
      <c r="B207" s="130" t="s">
        <v>186</v>
      </c>
      <c r="C207" s="84"/>
      <c r="D207" s="84"/>
      <c r="E207" s="84"/>
      <c r="F207" s="82">
        <v>0</v>
      </c>
      <c r="G207" s="84"/>
      <c r="H207" s="82">
        <v>0</v>
      </c>
      <c r="I207" s="84"/>
    </row>
    <row r="208" spans="1:10" ht="39" customHeight="1" x14ac:dyDescent="0.25">
      <c r="A208" s="59" t="s">
        <v>193</v>
      </c>
      <c r="B208" s="130" t="s">
        <v>187</v>
      </c>
      <c r="C208" s="84"/>
      <c r="D208" s="84"/>
      <c r="E208" s="84"/>
      <c r="F208" s="82">
        <v>0</v>
      </c>
      <c r="G208" s="84"/>
      <c r="H208" s="82">
        <v>0</v>
      </c>
      <c r="I208" s="84"/>
    </row>
    <row r="209" spans="1:9" ht="79.5" customHeight="1" x14ac:dyDescent="0.25">
      <c r="A209" s="59" t="s">
        <v>196</v>
      </c>
      <c r="B209" s="130" t="s">
        <v>188</v>
      </c>
      <c r="C209" s="84"/>
      <c r="D209" s="84"/>
      <c r="E209" s="84"/>
      <c r="F209" s="82">
        <v>0</v>
      </c>
      <c r="G209" s="84"/>
      <c r="H209" s="82">
        <v>0</v>
      </c>
      <c r="I209" s="84"/>
    </row>
    <row r="210" spans="1:9" ht="69" customHeight="1" x14ac:dyDescent="0.25">
      <c r="A210" s="59" t="s">
        <v>197</v>
      </c>
      <c r="B210" s="130" t="s">
        <v>189</v>
      </c>
      <c r="C210" s="84"/>
      <c r="D210" s="84"/>
      <c r="E210" s="84"/>
      <c r="F210" s="82">
        <v>0</v>
      </c>
      <c r="G210" s="84"/>
      <c r="H210" s="82">
        <v>0</v>
      </c>
      <c r="I210" s="84"/>
    </row>
    <row r="211" spans="1:9" ht="62.25" customHeight="1" x14ac:dyDescent="0.25">
      <c r="A211" s="59" t="s">
        <v>198</v>
      </c>
      <c r="B211" s="130" t="s">
        <v>190</v>
      </c>
      <c r="C211" s="84"/>
      <c r="D211" s="84"/>
      <c r="E211" s="84"/>
      <c r="F211" s="82">
        <v>0</v>
      </c>
      <c r="G211" s="84"/>
      <c r="H211" s="82">
        <v>0</v>
      </c>
      <c r="I211" s="84"/>
    </row>
    <row r="212" spans="1:9" ht="61.5" customHeight="1" x14ac:dyDescent="0.25">
      <c r="A212" s="59" t="s">
        <v>199</v>
      </c>
      <c r="B212" s="131" t="s">
        <v>191</v>
      </c>
      <c r="C212" s="84"/>
      <c r="D212" s="84"/>
      <c r="E212" s="84"/>
      <c r="F212" s="82">
        <v>0</v>
      </c>
      <c r="G212" s="84"/>
      <c r="H212" s="82">
        <v>0</v>
      </c>
      <c r="I212" s="84"/>
    </row>
    <row r="213" spans="1:9" ht="59.25" customHeight="1" x14ac:dyDescent="0.25">
      <c r="A213" s="59" t="s">
        <v>200</v>
      </c>
      <c r="B213" s="131" t="s">
        <v>192</v>
      </c>
      <c r="C213" s="84"/>
      <c r="D213" s="84"/>
      <c r="E213" s="84"/>
      <c r="F213" s="82">
        <v>0</v>
      </c>
      <c r="G213" s="84"/>
      <c r="H213" s="82">
        <v>0</v>
      </c>
      <c r="I213" s="84"/>
    </row>
  </sheetData>
  <mergeCells count="134">
    <mergeCell ref="D151:L151"/>
    <mergeCell ref="D167:J167"/>
    <mergeCell ref="E155:H156"/>
    <mergeCell ref="E157:H157"/>
    <mergeCell ref="B155:D156"/>
    <mergeCell ref="B157:D157"/>
    <mergeCell ref="B158:D158"/>
    <mergeCell ref="B211:E211"/>
    <mergeCell ref="B212:E212"/>
    <mergeCell ref="B213:E213"/>
    <mergeCell ref="B204:E205"/>
    <mergeCell ref="B178:E180"/>
    <mergeCell ref="B181:E181"/>
    <mergeCell ref="B182:E182"/>
    <mergeCell ref="B183:E183"/>
    <mergeCell ref="B184:E184"/>
    <mergeCell ref="B185:E185"/>
    <mergeCell ref="B186:E186"/>
    <mergeCell ref="B207:E207"/>
    <mergeCell ref="B208:E208"/>
    <mergeCell ref="B209:E209"/>
    <mergeCell ref="B210:E210"/>
    <mergeCell ref="B206:E206"/>
    <mergeCell ref="H209:I209"/>
    <mergeCell ref="H208:I208"/>
    <mergeCell ref="F204:G205"/>
    <mergeCell ref="F206:G206"/>
    <mergeCell ref="F207:G207"/>
    <mergeCell ref="H204:I205"/>
    <mergeCell ref="H206:I206"/>
    <mergeCell ref="H207:I207"/>
    <mergeCell ref="F213:G213"/>
    <mergeCell ref="H213:I213"/>
    <mergeCell ref="H212:I212"/>
    <mergeCell ref="H211:I211"/>
    <mergeCell ref="H210:I210"/>
    <mergeCell ref="F208:G208"/>
    <mergeCell ref="F209:G209"/>
    <mergeCell ref="F210:G210"/>
    <mergeCell ref="F211:G211"/>
    <mergeCell ref="F212:G212"/>
    <mergeCell ref="I7:I9"/>
    <mergeCell ref="K8:K9"/>
    <mergeCell ref="L8:L9"/>
    <mergeCell ref="J7:J9"/>
    <mergeCell ref="E8:E9"/>
    <mergeCell ref="F8:F9"/>
    <mergeCell ref="C112:J112"/>
    <mergeCell ref="A25:L25"/>
    <mergeCell ref="A28:A32"/>
    <mergeCell ref="B28:B32"/>
    <mergeCell ref="C28:C32"/>
    <mergeCell ref="D28:D32"/>
    <mergeCell ref="E28:L28"/>
    <mergeCell ref="E29:J29"/>
    <mergeCell ref="K29:L30"/>
    <mergeCell ref="K31:K32"/>
    <mergeCell ref="L31:L32"/>
    <mergeCell ref="J30:J32"/>
    <mergeCell ref="E31:E32"/>
    <mergeCell ref="F31:F32"/>
    <mergeCell ref="E30:G30"/>
    <mergeCell ref="H30:H32"/>
    <mergeCell ref="I30:I32"/>
    <mergeCell ref="E3:H3"/>
    <mergeCell ref="A1:L1"/>
    <mergeCell ref="A2:L2"/>
    <mergeCell ref="A73:A76"/>
    <mergeCell ref="B73:B76"/>
    <mergeCell ref="C73:C76"/>
    <mergeCell ref="D73:D76"/>
    <mergeCell ref="E73:L73"/>
    <mergeCell ref="E74:J74"/>
    <mergeCell ref="K74:L75"/>
    <mergeCell ref="E75:G75"/>
    <mergeCell ref="H75:H76"/>
    <mergeCell ref="I75:I76"/>
    <mergeCell ref="J75:J76"/>
    <mergeCell ref="B71:L71"/>
    <mergeCell ref="A5:A9"/>
    <mergeCell ref="B5:B9"/>
    <mergeCell ref="C5:C9"/>
    <mergeCell ref="D5:D9"/>
    <mergeCell ref="E5:L5"/>
    <mergeCell ref="E6:J6"/>
    <mergeCell ref="K6:L7"/>
    <mergeCell ref="E7:G7"/>
    <mergeCell ref="H7:H9"/>
    <mergeCell ref="C119:L119"/>
    <mergeCell ref="D133:J133"/>
    <mergeCell ref="D122:D130"/>
    <mergeCell ref="C122:C130"/>
    <mergeCell ref="B122:B130"/>
    <mergeCell ref="A122:A130"/>
    <mergeCell ref="E122:F130"/>
    <mergeCell ref="E131:F131"/>
    <mergeCell ref="B135:B136"/>
    <mergeCell ref="C135:C136"/>
    <mergeCell ref="D135:D136"/>
    <mergeCell ref="A135:A136"/>
    <mergeCell ref="E141:K141"/>
    <mergeCell ref="B144:B145"/>
    <mergeCell ref="C144:C145"/>
    <mergeCell ref="A146:D146"/>
    <mergeCell ref="A148:D148"/>
    <mergeCell ref="C153:M153"/>
    <mergeCell ref="A155:A156"/>
    <mergeCell ref="C174:M177"/>
    <mergeCell ref="A178:A180"/>
    <mergeCell ref="F178:F180"/>
    <mergeCell ref="G178:H178"/>
    <mergeCell ref="E158:H158"/>
    <mergeCell ref="D168:L173"/>
    <mergeCell ref="B164:D164"/>
    <mergeCell ref="E164:H164"/>
    <mergeCell ref="B165:D165"/>
    <mergeCell ref="E165:H165"/>
    <mergeCell ref="B166:D166"/>
    <mergeCell ref="E166:H166"/>
    <mergeCell ref="C160:L160"/>
    <mergeCell ref="E162:H162"/>
    <mergeCell ref="B162:D162"/>
    <mergeCell ref="B163:D163"/>
    <mergeCell ref="E163:H163"/>
    <mergeCell ref="A193:A196"/>
    <mergeCell ref="A204:A205"/>
    <mergeCell ref="B197:E197"/>
    <mergeCell ref="B193:E196"/>
    <mergeCell ref="D199:J202"/>
    <mergeCell ref="F197:I197"/>
    <mergeCell ref="B198:E198"/>
    <mergeCell ref="F198:I198"/>
    <mergeCell ref="D188:L191"/>
    <mergeCell ref="F193:I196"/>
  </mergeCells>
  <pageMargins left="0.23622047244094491" right="0.23622047244094491" top="0.35433070866141736" bottom="0.35433070866141736"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2015-10-30T05:44:09Z</dcterms:modified>
</cp:coreProperties>
</file>